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1"/>
  </bookViews>
  <sheets>
    <sheet name="WPF" sheetId="1" r:id="rId1"/>
    <sheet name="Prognoza długu" sheetId="2" r:id="rId2"/>
  </sheets>
  <definedNames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<sst xmlns="http://schemas.openxmlformats.org/spreadsheetml/2006/main" count="101" uniqueCount="87">
  <si>
    <t xml:space="preserve">do Uchwały Rady Miasta  Nr                Nr  ………………………….                                                     </t>
  </si>
  <si>
    <t>WIELOLETNIA  PROGNOZA  FINANSOWA  MIASTA</t>
  </si>
  <si>
    <t>WIELOLETNIA  PROGNOZA  FINANSOWA  GMINY  LESZNOWOLA  NA LATA  2011 - 2019</t>
  </si>
  <si>
    <t>WIELOLETNIA  PROGNOZA  FINANSOWA  GMINY  LESZNOWOLA  NA LATA  2011 - 2021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</si>
  <si>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</si>
  <si>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</si>
  <si>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</si>
  <si>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</si>
  <si>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</si>
  <si>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</si>
  <si>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</si>
  <si>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</si>
  <si>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</si>
  <si>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</si>
  <si>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WIELOLETNIA  PROGNOZA  FINANSOWA  GMINY  LESZNOWOLA  NA LATA  2011 - 2032</t>
  </si>
  <si>
    <t>Lp.</t>
  </si>
  <si>
    <t>Wyszczególnienie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</si>
  <si>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</si>
  <si>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</si>
  <si>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</si>
  <si>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</si>
  <si>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</si>
  <si>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</si>
  <si>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</si>
  <si>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</si>
  <si>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</si>
  <si>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</si>
  <si>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</si>
  <si>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</si>
  <si>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</si>
  <si>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</si>
  <si>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</si>
  <si>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</si>
  <si>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</si>
  <si>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</si>
  <si>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</si>
  <si>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</si>
  <si>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</si>
  <si>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</si>
  <si>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</si>
  <si>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Inne rozchody ( bez spłaty  długu np. Udzielane pożyczki)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</si>
  <si>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</si>
  <si>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</si>
  <si>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</si>
  <si>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</si>
  <si>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Wynik finansowy budżetu (9-10+11)</t>
  </si>
  <si>
    <t xml:space="preserve">PROGNOZA DŁUGU </t>
  </si>
  <si>
    <t>LP.</t>
  </si>
  <si>
    <t>Kwota długu, w tym: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</si>
  <si>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</si>
  <si>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</si>
  <si>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</si>
  <si>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</si>
  <si>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</si>
  <si>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</si>
  <si>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</si>
  <si>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</si>
  <si>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X</t>
  </si>
  <si>
    <t xml:space="preserve">6. </t>
  </si>
  <si>
    <t>Planowana łączna kwota spłaty zobowiązań /dochody ogółem - max. 15% z art. 169 sufp</t>
  </si>
  <si>
    <t>7.</t>
  </si>
  <si>
    <t>Zadłużenie/dochody ogółem - max. 60% z art 170 sufp</t>
  </si>
  <si>
    <t>8.</t>
  </si>
  <si>
    <t xml:space="preserve">Wydatki bieżące razem </t>
  </si>
  <si>
    <t>9.</t>
  </si>
  <si>
    <t>Wydatki ogółem</t>
  </si>
  <si>
    <t>10.</t>
  </si>
  <si>
    <t>Wynik budżetu ( dochody ogółem - wydatki ogółem)</t>
  </si>
  <si>
    <t>Przychody budżetu</t>
  </si>
  <si>
    <t>Rozchody budżetu</t>
  </si>
  <si>
    <t>Wskaźnik pokrycia wydatków bieżących art. 242 UFP</t>
  </si>
  <si>
    <t>Umorzenie</t>
  </si>
  <si>
    <r>
      <t>ZAŁĄCZNIK Nr 1 - str. 2</t>
    </r>
    <r>
      <rPr>
        <b/>
        <sz val="12"/>
        <rFont val="Arial"/>
        <family val="2"/>
      </rPr>
      <t xml:space="preserve">                         </t>
    </r>
  </si>
  <si>
    <t xml:space="preserve">WIELOLETNIA PROGNOZA FINANSOWA POWIATU CZĘSTOCHOWSKIEGO                                                                                           ZAŁĄCZNIK  Nr 1                                                                                                                                                                              </t>
  </si>
  <si>
    <t xml:space="preserve"> </t>
  </si>
  <si>
    <t>Kwota wyłączeń z art. 243 ust. 3 pkt 1 ufp oraz z art.169 ust. 3 ufp przypadająca na dany rok budżetowy</t>
  </si>
  <si>
    <t>Łączna kwota wyłączeń z art. 243 ust. 3 pkt 1 ufp oraz z art. 170 ust. 3 ufp</t>
  </si>
  <si>
    <t>* w tym na pokrycie deficytu budżetu</t>
  </si>
  <si>
    <t>* w tym odsetki i dyskonto</t>
  </si>
  <si>
    <t>* w tym na pokrycie deficytu</t>
  </si>
  <si>
    <t>* w tym środki z UE</t>
  </si>
  <si>
    <t>Dochody bieżące - wydatki bieżące</t>
  </si>
  <si>
    <t>*w tym na projekty realizowane przy udziale środków, októrych mowa w art.5 ust.1 pkt.2</t>
  </si>
  <si>
    <t>* w tym na projekty realizowane przy udziale środków, októrych mowa w art.5 ust.1 pkt.2</t>
  </si>
  <si>
    <t>Wartość przejętych zobowiązań</t>
  </si>
  <si>
    <t>* w tym od spzoz</t>
  </si>
  <si>
    <t>* w tym dług spłacany wydatkami (zobowiązania wymagalne, umowy zaliczane do kategorii kredytów i pożyczek)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</si>
</sst>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#,##0.0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47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 style="medium"/>
      <right style="medium"/>
      <top style="thin"/>
      <bottom style="thick">
        <color indexed="8"/>
      </bottom>
    </border>
    <border>
      <left style="medium"/>
      <right style="medium"/>
      <top style="thick">
        <color indexed="8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3" fontId="0" fillId="24" borderId="1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0" fillId="0" borderId="13" xfId="0" applyFont="1" applyFill="1" applyBorder="1" applyAlignment="1">
      <alignment horizontal="right" wrapText="1"/>
    </xf>
    <xf numFmtId="4" fontId="0" fillId="24" borderId="11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26" fillId="25" borderId="11" xfId="0" applyNumberFormat="1" applyFont="1" applyFill="1" applyBorder="1" applyAlignment="1">
      <alignment wrapText="1"/>
    </xf>
    <xf numFmtId="49" fontId="0" fillId="26" borderId="11" xfId="0" applyNumberFormat="1" applyFill="1" applyBorder="1" applyAlignment="1">
      <alignment horizontal="center"/>
    </xf>
    <xf numFmtId="3" fontId="0" fillId="27" borderId="11" xfId="0" applyNumberFormat="1" applyFont="1" applyFill="1" applyBorder="1" applyAlignment="1">
      <alignment horizontal="right"/>
    </xf>
    <xf numFmtId="3" fontId="0" fillId="26" borderId="10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0" fillId="28" borderId="17" xfId="0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2" fillId="0" borderId="11" xfId="0" applyFont="1" applyFill="1" applyBorder="1" applyAlignment="1" applyProtection="1">
      <alignment vertical="top" wrapText="1"/>
      <protection/>
    </xf>
    <xf numFmtId="3" fontId="22" fillId="24" borderId="11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22" fillId="0" borderId="11" xfId="0" applyFont="1" applyFill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 wrapText="1"/>
      <protection/>
    </xf>
    <xf numFmtId="3" fontId="0" fillId="24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22" fillId="4" borderId="11" xfId="0" applyFont="1" applyFill="1" applyBorder="1" applyAlignment="1" applyProtection="1">
      <alignment vertical="top"/>
      <protection/>
    </xf>
    <xf numFmtId="0" fontId="22" fillId="4" borderId="11" xfId="0" applyFont="1" applyFill="1" applyBorder="1" applyAlignment="1" applyProtection="1">
      <alignment wrapText="1"/>
      <protection/>
    </xf>
    <xf numFmtId="3" fontId="22" fillId="25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27" fillId="24" borderId="11" xfId="44" applyNumberFormat="1" applyFont="1" applyFill="1" applyBorder="1" applyAlignment="1" applyProtection="1">
      <alignment horizontal="center" vertical="center"/>
      <protection/>
    </xf>
    <xf numFmtId="0" fontId="27" fillId="24" borderId="0" xfId="44" applyFont="1" applyFill="1" applyAlignment="1" applyProtection="1">
      <alignment horizontal="center" vertical="center"/>
      <protection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20" fillId="30" borderId="21" xfId="0" applyFont="1" applyFill="1" applyBorder="1" applyAlignment="1">
      <alignment horizontal="center" vertical="center"/>
    </xf>
    <xf numFmtId="0" fontId="20" fillId="30" borderId="22" xfId="0" applyNumberFormat="1" applyFont="1" applyFill="1" applyBorder="1" applyAlignment="1">
      <alignment horizontal="center" vertical="center"/>
    </xf>
    <xf numFmtId="3" fontId="20" fillId="30" borderId="22" xfId="0" applyNumberFormat="1" applyFont="1" applyFill="1" applyBorder="1" applyAlignment="1">
      <alignment horizontal="center" vertical="center" wrapText="1"/>
    </xf>
    <xf numFmtId="0" fontId="20" fillId="30" borderId="23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vertical="top" wrapText="1"/>
      <protection locked="0"/>
    </xf>
    <xf numFmtId="3" fontId="22" fillId="0" borderId="11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ill="1" applyBorder="1" applyAlignment="1" applyProtection="1">
      <alignment wrapText="1"/>
      <protection locked="0"/>
    </xf>
    <xf numFmtId="4" fontId="28" fillId="24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0" fillId="29" borderId="24" xfId="0" applyFill="1" applyBorder="1" applyAlignment="1">
      <alignment/>
    </xf>
    <xf numFmtId="0" fontId="0" fillId="28" borderId="25" xfId="0" applyFill="1" applyBorder="1" applyAlignment="1">
      <alignment/>
    </xf>
    <xf numFmtId="0" fontId="0" fillId="28" borderId="26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27" xfId="0" applyFont="1" applyFill="1" applyBorder="1" applyAlignment="1">
      <alignment/>
    </xf>
    <xf numFmtId="0" fontId="0" fillId="4" borderId="27" xfId="0" applyFont="1" applyFill="1" applyBorder="1" applyAlignment="1">
      <alignment wrapText="1"/>
    </xf>
    <xf numFmtId="0" fontId="0" fillId="0" borderId="27" xfId="0" applyFont="1" applyFill="1" applyBorder="1" applyAlignment="1" applyProtection="1">
      <alignment wrapText="1"/>
      <protection locked="0"/>
    </xf>
    <xf numFmtId="4" fontId="0" fillId="25" borderId="27" xfId="0" applyNumberFormat="1" applyFill="1" applyBorder="1" applyAlignment="1">
      <alignment/>
    </xf>
    <xf numFmtId="0" fontId="20" fillId="22" borderId="10" xfId="0" applyFont="1" applyFill="1" applyBorder="1" applyAlignment="1" applyProtection="1">
      <alignment horizontal="center" vertical="center"/>
      <protection/>
    </xf>
    <xf numFmtId="0" fontId="20" fillId="22" borderId="11" xfId="0" applyFont="1" applyFill="1" applyBorder="1" applyAlignment="1" applyProtection="1">
      <alignment horizontal="center" vertical="center"/>
      <protection/>
    </xf>
    <xf numFmtId="0" fontId="20" fillId="22" borderId="11" xfId="0" applyFont="1" applyFill="1" applyBorder="1" applyAlignment="1" applyProtection="1">
      <alignment horizontal="center" vertical="center" wrapText="1"/>
      <protection/>
    </xf>
    <xf numFmtId="0" fontId="20" fillId="22" borderId="12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18" fillId="4" borderId="28" xfId="0" applyFont="1" applyFill="1" applyBorder="1" applyAlignment="1" applyProtection="1">
      <alignment horizontal="center" wrapText="1"/>
      <protection/>
    </xf>
    <xf numFmtId="0" fontId="18" fillId="4" borderId="29" xfId="0" applyFont="1" applyFill="1" applyBorder="1" applyAlignment="1" applyProtection="1">
      <alignment horizontal="center" wrapText="1"/>
      <protection/>
    </xf>
    <xf numFmtId="0" fontId="18" fillId="4" borderId="30" xfId="0" applyFont="1" applyFill="1" applyBorder="1" applyAlignment="1" applyProtection="1">
      <alignment horizontal="center" wrapText="1"/>
      <protection/>
    </xf>
    <xf numFmtId="0" fontId="18" fillId="4" borderId="31" xfId="0" applyFont="1" applyFill="1" applyBorder="1" applyAlignment="1" applyProtection="1">
      <alignment horizontal="right"/>
      <protection/>
    </xf>
    <xf numFmtId="0" fontId="18" fillId="4" borderId="32" xfId="0" applyFont="1" applyFill="1" applyBorder="1" applyAlignment="1" applyProtection="1">
      <alignment vertical="top" wrapText="1"/>
      <protection/>
    </xf>
    <xf numFmtId="0" fontId="18" fillId="4" borderId="0" xfId="0" applyFont="1" applyFill="1" applyBorder="1" applyAlignment="1" applyProtection="1">
      <alignment vertical="top" wrapText="1"/>
      <protection/>
    </xf>
    <xf numFmtId="0" fontId="19" fillId="4" borderId="33" xfId="0" applyFont="1" applyFill="1" applyBorder="1" applyAlignment="1" applyProtection="1">
      <alignment horizontal="center" vertical="center" wrapText="1"/>
      <protection/>
    </xf>
    <xf numFmtId="0" fontId="19" fillId="4" borderId="34" xfId="0" applyFont="1" applyFill="1" applyBorder="1" applyAlignment="1" applyProtection="1">
      <alignment horizontal="center" vertical="center" wrapText="1"/>
      <protection/>
    </xf>
    <xf numFmtId="0" fontId="21" fillId="22" borderId="10" xfId="0" applyFont="1" applyFill="1" applyBorder="1" applyAlignment="1" applyProtection="1">
      <alignment horizontal="center" vertical="center" wrapText="1"/>
      <protection/>
    </xf>
    <xf numFmtId="0" fontId="21" fillId="22" borderId="35" xfId="0" applyFont="1" applyFill="1" applyBorder="1" applyAlignment="1" applyProtection="1">
      <alignment horizontal="center" vertical="center" wrapText="1"/>
      <protection/>
    </xf>
    <xf numFmtId="0" fontId="23" fillId="4" borderId="36" xfId="0" applyFont="1" applyFill="1" applyBorder="1" applyAlignment="1">
      <alignment vertical="center" wrapText="1"/>
    </xf>
    <xf numFmtId="0" fontId="23" fillId="4" borderId="19" xfId="0" applyFont="1" applyFill="1" applyBorder="1" applyAlignment="1">
      <alignment vertical="center" wrapText="1"/>
    </xf>
    <xf numFmtId="0" fontId="19" fillId="4" borderId="37" xfId="0" applyFont="1" applyFill="1" applyBorder="1" applyAlignment="1">
      <alignment horizontal="center" vertical="top"/>
    </xf>
    <xf numFmtId="0" fontId="19" fillId="4" borderId="38" xfId="0" applyFont="1" applyFill="1" applyBorder="1" applyAlignment="1">
      <alignment horizontal="center" vertical="top"/>
    </xf>
    <xf numFmtId="0" fontId="19" fillId="4" borderId="39" xfId="0" applyFont="1" applyFill="1" applyBorder="1" applyAlignment="1">
      <alignment horizontal="center" vertical="top"/>
    </xf>
    <xf numFmtId="0" fontId="19" fillId="4" borderId="31" xfId="0" applyFont="1" applyFill="1" applyBorder="1" applyAlignment="1">
      <alignment horizontal="center" vertical="top"/>
    </xf>
    <xf numFmtId="0" fontId="20" fillId="30" borderId="40" xfId="0" applyFont="1" applyFill="1" applyBorder="1" applyAlignment="1">
      <alignment horizontal="center" vertical="center"/>
    </xf>
    <xf numFmtId="0" fontId="20" fillId="30" borderId="41" xfId="0" applyFont="1" applyFill="1" applyBorder="1" applyAlignment="1">
      <alignment horizontal="center" vertical="center"/>
    </xf>
    <xf numFmtId="0" fontId="18" fillId="30" borderId="42" xfId="0" applyFont="1" applyFill="1" applyBorder="1" applyAlignment="1">
      <alignment horizontal="center" vertical="center"/>
    </xf>
    <xf numFmtId="0" fontId="20" fillId="30" borderId="43" xfId="0" applyFont="1" applyFill="1" applyBorder="1" applyAlignment="1">
      <alignment horizontal="center" vertical="center"/>
    </xf>
    <xf numFmtId="0" fontId="18" fillId="30" borderId="44" xfId="0" applyFont="1" applyFill="1" applyBorder="1" applyAlignment="1">
      <alignment horizontal="center" vertical="center"/>
    </xf>
    <xf numFmtId="0" fontId="18" fillId="30" borderId="25" xfId="0" applyFont="1" applyFill="1" applyBorder="1" applyAlignment="1">
      <alignment horizontal="center" vertical="center"/>
    </xf>
    <xf numFmtId="3" fontId="0" fillId="31" borderId="10" xfId="0" applyNumberFormat="1" applyFill="1" applyBorder="1" applyAlignment="1">
      <alignment/>
    </xf>
    <xf numFmtId="3" fontId="0" fillId="31" borderId="11" xfId="0" applyNumberForma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90" zoomScaleNormal="90" zoomScalePageLayoutView="0" workbookViewId="0" topLeftCell="A1">
      <selection activeCell="H9" sqref="H9"/>
    </sheetView>
  </sheetViews>
  <sheetFormatPr defaultColWidth="11.57421875" defaultRowHeight="12.75"/>
  <cols>
    <col min="1" max="1" width="4.00390625" style="25" customWidth="1"/>
    <col min="2" max="2" width="36.140625" style="47" customWidth="1"/>
    <col min="3" max="3" width="0.13671875" style="47" customWidth="1"/>
    <col min="4" max="5" width="0.13671875" style="25" customWidth="1"/>
    <col min="6" max="6" width="0.13671875" style="47" hidden="1" customWidth="1"/>
    <col min="7" max="7" width="12.28125" style="25" hidden="1" customWidth="1"/>
    <col min="8" max="8" width="14.00390625" style="25" customWidth="1"/>
    <col min="9" max="10" width="12.28125" style="25" customWidth="1"/>
    <col min="11" max="11" width="13.00390625" style="25" customWidth="1"/>
    <col min="12" max="12" width="12.28125" style="25" customWidth="1"/>
    <col min="13" max="15" width="12.421875" style="25" customWidth="1"/>
    <col min="16" max="16" width="13.140625" style="25" customWidth="1"/>
    <col min="17" max="17" width="13.8515625" style="25" customWidth="1"/>
    <col min="18" max="18" width="13.00390625" style="25" customWidth="1"/>
    <col min="19" max="19" width="13.57421875" style="25" customWidth="1"/>
    <col min="20" max="20" width="13.28125" style="25" customWidth="1"/>
    <col min="21" max="21" width="13.8515625" style="25" customWidth="1"/>
    <col min="22" max="22" width="13.57421875" style="25" customWidth="1"/>
    <col min="23" max="16384" width="11.57421875" style="25" customWidth="1"/>
  </cols>
  <sheetData>
    <row r="1" spans="1:22" ht="17.25" customHeight="1">
      <c r="A1" s="94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spans="1:22" ht="45" customHeight="1" hidden="1">
      <c r="A2" s="97"/>
      <c r="B2" s="97"/>
      <c r="C2" s="97"/>
      <c r="D2" s="97"/>
      <c r="E2" s="97"/>
      <c r="F2" s="97"/>
      <c r="G2" s="97"/>
      <c r="H2" s="97"/>
      <c r="I2" s="97"/>
      <c r="J2" s="97"/>
      <c r="K2" s="98" t="s">
        <v>0</v>
      </c>
      <c r="L2" s="98"/>
      <c r="M2" s="98"/>
      <c r="N2" s="99"/>
      <c r="O2" s="26"/>
      <c r="P2" s="27"/>
      <c r="Q2" s="27"/>
      <c r="R2" s="27"/>
      <c r="S2" s="27"/>
      <c r="T2" s="27"/>
      <c r="U2" s="27"/>
      <c r="V2" s="27"/>
    </row>
    <row r="3" spans="1:22" ht="19.5" customHeight="1" hidden="1">
      <c r="A3" s="100" t="s">
        <v>1</v>
      </c>
      <c r="B3" s="100" t="s">
        <v>2</v>
      </c>
      <c r="C3" s="100"/>
      <c r="D3" s="100" t="s">
        <v>3</v>
      </c>
      <c r="E3" s="100" t="s">
        <v>4</v>
      </c>
      <c r="F3" s="100" t="s">
        <v>5</v>
      </c>
      <c r="G3" s="100" t="s">
        <v>6</v>
      </c>
      <c r="H3" s="100" t="s">
        <v>7</v>
      </c>
      <c r="I3" s="100" t="s">
        <v>8</v>
      </c>
      <c r="J3" s="100" t="s">
        <v>9</v>
      </c>
      <c r="K3" s="100" t="s">
        <v>10</v>
      </c>
      <c r="L3" s="100" t="s">
        <v>11</v>
      </c>
      <c r="M3" s="100" t="s">
        <v>12</v>
      </c>
      <c r="N3" s="101" t="s">
        <v>13</v>
      </c>
      <c r="O3" s="28" t="s">
        <v>14</v>
      </c>
      <c r="P3" s="27"/>
      <c r="Q3" s="27"/>
      <c r="R3" s="27"/>
      <c r="S3" s="27"/>
      <c r="T3" s="27"/>
      <c r="U3" s="27"/>
      <c r="V3" s="27"/>
    </row>
    <row r="4" spans="1:22" ht="19.5" customHeight="1" hidden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27"/>
      <c r="P4" s="27"/>
      <c r="Q4" s="27"/>
      <c r="R4" s="27"/>
      <c r="S4" s="27"/>
      <c r="T4" s="27"/>
      <c r="U4" s="27"/>
      <c r="V4" s="27"/>
    </row>
    <row r="5" spans="1:22" ht="19.5" customHeight="1" hidden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27"/>
      <c r="P5" s="27"/>
      <c r="Q5" s="27"/>
      <c r="R5" s="27"/>
      <c r="S5" s="27"/>
      <c r="T5" s="27"/>
      <c r="U5" s="27"/>
      <c r="V5" s="27"/>
    </row>
    <row r="6" spans="1:22" ht="16.5" customHeight="1">
      <c r="A6" s="89" t="s">
        <v>15</v>
      </c>
      <c r="B6" s="93" t="s">
        <v>16</v>
      </c>
      <c r="C6" s="29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30"/>
      <c r="P6" s="30"/>
      <c r="Q6" s="30"/>
      <c r="R6" s="30"/>
      <c r="S6" s="30"/>
      <c r="T6" s="30"/>
      <c r="U6" s="30"/>
      <c r="V6" s="30"/>
    </row>
    <row r="7" spans="1:22" ht="24.75" customHeight="1">
      <c r="A7" s="89"/>
      <c r="B7" s="93"/>
      <c r="C7" s="92">
        <v>2007</v>
      </c>
      <c r="D7" s="90">
        <v>2008</v>
      </c>
      <c r="E7" s="90">
        <v>2009</v>
      </c>
      <c r="F7" s="91">
        <v>2010</v>
      </c>
      <c r="G7" s="90">
        <v>2011</v>
      </c>
      <c r="H7" s="90">
        <v>2012</v>
      </c>
      <c r="I7" s="90">
        <v>2013</v>
      </c>
      <c r="J7" s="90">
        <v>2014</v>
      </c>
      <c r="K7" s="90">
        <v>2015</v>
      </c>
      <c r="L7" s="90">
        <v>2016</v>
      </c>
      <c r="M7" s="90">
        <v>2017</v>
      </c>
      <c r="N7" s="90">
        <v>2018</v>
      </c>
      <c r="O7" s="89">
        <v>2019</v>
      </c>
      <c r="P7" s="89">
        <v>2020</v>
      </c>
      <c r="Q7" s="89">
        <v>2021</v>
      </c>
      <c r="R7" s="89">
        <v>2022</v>
      </c>
      <c r="S7" s="89">
        <v>2023</v>
      </c>
      <c r="T7" s="89">
        <v>2024</v>
      </c>
      <c r="U7" s="89">
        <v>2025</v>
      </c>
      <c r="V7" s="89">
        <v>2026</v>
      </c>
    </row>
    <row r="8" spans="1:22" ht="24.75" customHeight="1">
      <c r="A8" s="89"/>
      <c r="B8" s="93"/>
      <c r="C8" s="93"/>
      <c r="D8" s="90"/>
      <c r="E8" s="90"/>
      <c r="F8" s="91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s="34" customFormat="1" ht="19.5" customHeight="1">
      <c r="A9" s="31">
        <v>1</v>
      </c>
      <c r="B9" s="32" t="s">
        <v>17</v>
      </c>
      <c r="C9" s="51">
        <v>54535957</v>
      </c>
      <c r="D9" s="33">
        <f>D10+D12</f>
        <v>70510410</v>
      </c>
      <c r="E9" s="33">
        <f aca="true" t="shared" si="0" ref="E9:V9">E10+E12</f>
        <v>69477418</v>
      </c>
      <c r="F9" s="33">
        <f t="shared" si="0"/>
        <v>88778363</v>
      </c>
      <c r="G9" s="33">
        <f t="shared" si="0"/>
        <v>104554211</v>
      </c>
      <c r="H9" s="33">
        <f t="shared" si="0"/>
        <v>76582867</v>
      </c>
      <c r="I9" s="33">
        <f t="shared" si="0"/>
        <v>80804932</v>
      </c>
      <c r="J9" s="33">
        <f t="shared" si="0"/>
        <v>79010105</v>
      </c>
      <c r="K9" s="33">
        <f t="shared" si="0"/>
        <v>79000172</v>
      </c>
      <c r="L9" s="33">
        <f t="shared" si="0"/>
        <v>80401860</v>
      </c>
      <c r="M9" s="33">
        <f t="shared" si="0"/>
        <v>80846462</v>
      </c>
      <c r="N9" s="33">
        <f t="shared" si="0"/>
        <v>81539991</v>
      </c>
      <c r="O9" s="33">
        <f t="shared" si="0"/>
        <v>82224084</v>
      </c>
      <c r="P9" s="33">
        <f t="shared" si="0"/>
        <v>82730724</v>
      </c>
      <c r="Q9" s="33">
        <f t="shared" si="0"/>
        <v>84184330</v>
      </c>
      <c r="R9" s="33">
        <f t="shared" si="0"/>
        <v>85489951</v>
      </c>
      <c r="S9" s="33">
        <f t="shared" si="0"/>
        <v>87167919</v>
      </c>
      <c r="T9" s="33">
        <f t="shared" si="0"/>
        <v>88520989</v>
      </c>
      <c r="U9" s="33">
        <f t="shared" si="0"/>
        <v>89895744</v>
      </c>
      <c r="V9" s="33">
        <f t="shared" si="0"/>
        <v>90045579</v>
      </c>
    </row>
    <row r="10" spans="1:22" ht="19.5" customHeight="1">
      <c r="A10" s="35" t="s">
        <v>18</v>
      </c>
      <c r="B10" s="36" t="s">
        <v>19</v>
      </c>
      <c r="C10" s="68">
        <v>52464432</v>
      </c>
      <c r="D10" s="53">
        <v>62023979</v>
      </c>
      <c r="E10" s="53">
        <v>57420635</v>
      </c>
      <c r="F10" s="53">
        <v>62490047</v>
      </c>
      <c r="G10" s="53">
        <v>67518668</v>
      </c>
      <c r="H10" s="53">
        <v>74577867</v>
      </c>
      <c r="I10" s="53">
        <v>74004932</v>
      </c>
      <c r="J10" s="53">
        <v>70283281</v>
      </c>
      <c r="K10" s="53">
        <v>70098812</v>
      </c>
      <c r="L10" s="53">
        <v>71322476</v>
      </c>
      <c r="M10" s="53">
        <v>71585488</v>
      </c>
      <c r="N10" s="53">
        <v>72093798</v>
      </c>
      <c r="O10" s="53">
        <v>72588968</v>
      </c>
      <c r="P10" s="53">
        <v>72902906</v>
      </c>
      <c r="Q10" s="53">
        <v>74159956</v>
      </c>
      <c r="R10" s="53">
        <v>75265090</v>
      </c>
      <c r="S10" s="53">
        <v>76738561</v>
      </c>
      <c r="T10" s="53">
        <v>77883444</v>
      </c>
      <c r="U10" s="53">
        <v>79045449</v>
      </c>
      <c r="V10" s="53">
        <v>79245449</v>
      </c>
    </row>
    <row r="11" spans="1:22" ht="19.5" customHeight="1">
      <c r="A11" s="35"/>
      <c r="B11" s="81" t="s">
        <v>80</v>
      </c>
      <c r="C11" s="68"/>
      <c r="D11" s="53"/>
      <c r="E11" s="53"/>
      <c r="F11" s="53"/>
      <c r="G11" s="53"/>
      <c r="H11" s="53">
        <v>1426592</v>
      </c>
      <c r="I11" s="53">
        <v>851500</v>
      </c>
      <c r="J11" s="53">
        <v>650000</v>
      </c>
      <c r="K11" s="53">
        <v>650000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7.25" customHeight="1">
      <c r="A12" s="35" t="s">
        <v>20</v>
      </c>
      <c r="B12" s="36" t="s">
        <v>21</v>
      </c>
      <c r="C12" s="23">
        <v>2071525</v>
      </c>
      <c r="D12" s="53">
        <v>8486431</v>
      </c>
      <c r="E12" s="53">
        <v>12056783</v>
      </c>
      <c r="F12" s="53">
        <v>26288316</v>
      </c>
      <c r="G12" s="53">
        <v>37035543</v>
      </c>
      <c r="H12" s="53">
        <v>2005000</v>
      </c>
      <c r="I12" s="53">
        <v>6800000</v>
      </c>
      <c r="J12" s="53">
        <v>8726824</v>
      </c>
      <c r="K12" s="53">
        <v>8901360</v>
      </c>
      <c r="L12" s="53">
        <v>9079384</v>
      </c>
      <c r="M12" s="53">
        <v>9260974</v>
      </c>
      <c r="N12" s="53">
        <v>9446193</v>
      </c>
      <c r="O12" s="53">
        <v>9635116</v>
      </c>
      <c r="P12" s="53">
        <v>9827818</v>
      </c>
      <c r="Q12" s="53">
        <v>10024374</v>
      </c>
      <c r="R12" s="53">
        <v>10224861</v>
      </c>
      <c r="S12" s="53">
        <v>10429358</v>
      </c>
      <c r="T12" s="53">
        <v>10637545</v>
      </c>
      <c r="U12" s="53">
        <v>10850295</v>
      </c>
      <c r="V12" s="53">
        <v>10800130</v>
      </c>
    </row>
    <row r="13" spans="1:22" ht="20.25" customHeight="1">
      <c r="A13" s="35" t="s">
        <v>22</v>
      </c>
      <c r="B13" s="36" t="s">
        <v>23</v>
      </c>
      <c r="C13" s="23">
        <v>230000</v>
      </c>
      <c r="D13" s="53">
        <v>1179260</v>
      </c>
      <c r="E13" s="53">
        <v>288576</v>
      </c>
      <c r="F13" s="53">
        <v>918488</v>
      </c>
      <c r="G13" s="53">
        <v>44000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20.25" customHeight="1">
      <c r="A14" s="35"/>
      <c r="B14" s="81" t="s">
        <v>80</v>
      </c>
      <c r="C14" s="23"/>
      <c r="D14" s="53"/>
      <c r="E14" s="82"/>
      <c r="F14" s="53"/>
      <c r="G14" s="53"/>
      <c r="H14" s="53">
        <v>154000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56.25" customHeight="1">
      <c r="A15" s="38">
        <v>2</v>
      </c>
      <c r="B15" s="32" t="s">
        <v>24</v>
      </c>
      <c r="C15" s="70">
        <v>45954651</v>
      </c>
      <c r="D15" s="57">
        <f>'Prognoza długu'!D15-WPF!D31</f>
        <v>57742860</v>
      </c>
      <c r="E15" s="58">
        <f>'Prognoza długu'!E15-WPF!E31</f>
        <v>59542440</v>
      </c>
      <c r="F15" s="57">
        <f>'Prognoza długu'!F15-WPF!F31</f>
        <v>58804017</v>
      </c>
      <c r="G15" s="57">
        <f>'Prognoza długu'!G15-WPF!G31</f>
        <v>60891162</v>
      </c>
      <c r="H15" s="57">
        <f>'Prognoza długu'!H15-WPF!H31</f>
        <v>58401586</v>
      </c>
      <c r="I15" s="57">
        <f>'Prognoza długu'!I15-WPF!I31</f>
        <v>60249965</v>
      </c>
      <c r="J15" s="57">
        <f>'Prognoza długu'!J15-WPF!J31</f>
        <v>61168898</v>
      </c>
      <c r="K15" s="57">
        <f>'Prognoza długu'!K15-WPF!K31</f>
        <v>61871182</v>
      </c>
      <c r="L15" s="57">
        <f>'Prognoza długu'!L15-WPF!L31</f>
        <v>62514837</v>
      </c>
      <c r="M15" s="57">
        <f>'Prognoza długu'!M15-WPF!M31</f>
        <v>63286127</v>
      </c>
      <c r="N15" s="57">
        <f>'Prognoza długu'!N15-WPF!N31</f>
        <v>63981914</v>
      </c>
      <c r="O15" s="57">
        <f>'Prognoza długu'!O15-WPF!O31</f>
        <v>64848162</v>
      </c>
      <c r="P15" s="57">
        <f>'Prognoza długu'!P15-WPF!P31</f>
        <v>67259589</v>
      </c>
      <c r="Q15" s="57">
        <f>'Prognoza długu'!Q15-WPF!Q31</f>
        <v>68694834</v>
      </c>
      <c r="R15" s="57">
        <f>'Prognoza długu'!R15-WPF!R31</f>
        <v>69793423</v>
      </c>
      <c r="S15" s="57">
        <f>'Prognoza długu'!S15-WPF!S31</f>
        <v>71486432</v>
      </c>
      <c r="T15" s="57">
        <f>'Prognoza długu'!T15-WPF!T31</f>
        <v>72596803</v>
      </c>
      <c r="U15" s="57">
        <f>'Prognoza długu'!U15-WPF!U31</f>
        <v>73728305</v>
      </c>
      <c r="V15" s="57">
        <f>'Prognoza długu'!V15-WPF!V31</f>
        <v>74506888</v>
      </c>
    </row>
    <row r="16" spans="1:22" ht="25.5">
      <c r="A16" s="35" t="s">
        <v>18</v>
      </c>
      <c r="B16" s="36" t="s">
        <v>25</v>
      </c>
      <c r="C16" s="52"/>
      <c r="D16" s="53"/>
      <c r="E16" s="53"/>
      <c r="F16" s="53"/>
      <c r="G16" s="53">
        <v>32127251</v>
      </c>
      <c r="H16" s="53">
        <v>33228651</v>
      </c>
      <c r="I16" s="53">
        <v>32789584</v>
      </c>
      <c r="J16" s="53">
        <v>33445375</v>
      </c>
      <c r="K16" s="53">
        <v>33945375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25.5">
      <c r="A17" s="35" t="s">
        <v>20</v>
      </c>
      <c r="B17" s="36" t="s">
        <v>26</v>
      </c>
      <c r="C17" s="52"/>
      <c r="D17" s="53"/>
      <c r="E17" s="53"/>
      <c r="F17" s="53"/>
      <c r="G17" s="53">
        <v>8357084</v>
      </c>
      <c r="H17" s="53">
        <v>3828078</v>
      </c>
      <c r="I17" s="53">
        <v>4228078</v>
      </c>
      <c r="J17" s="53">
        <v>4728078</v>
      </c>
      <c r="K17" s="53">
        <v>5178078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2.75">
      <c r="A18" s="35" t="s">
        <v>27</v>
      </c>
      <c r="B18" s="36" t="s">
        <v>28</v>
      </c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38.25">
      <c r="A19" s="35" t="s">
        <v>22</v>
      </c>
      <c r="B19" s="36" t="s">
        <v>29</v>
      </c>
      <c r="C19" s="52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5.5">
      <c r="A20" s="35" t="s">
        <v>30</v>
      </c>
      <c r="B20" s="36" t="s">
        <v>31</v>
      </c>
      <c r="C20" s="52"/>
      <c r="D20" s="20"/>
      <c r="E20" s="20"/>
      <c r="F20" s="20"/>
      <c r="G20" s="20">
        <v>2264923</v>
      </c>
      <c r="H20" s="20">
        <v>3072744</v>
      </c>
      <c r="I20" s="20">
        <v>1392088</v>
      </c>
      <c r="J20" s="20">
        <v>15079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38.25">
      <c r="A21" s="35"/>
      <c r="B21" s="81" t="s">
        <v>82</v>
      </c>
      <c r="C21" s="52"/>
      <c r="D21" s="20"/>
      <c r="E21" s="20"/>
      <c r="F21" s="20"/>
      <c r="G21" s="20"/>
      <c r="H21" s="20">
        <v>1759014</v>
      </c>
      <c r="I21" s="20">
        <v>525381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38.25">
      <c r="A22" s="39">
        <v>3</v>
      </c>
      <c r="B22" s="40" t="s">
        <v>32</v>
      </c>
      <c r="C22" s="51">
        <v>8581306</v>
      </c>
      <c r="D22" s="33">
        <f aca="true" t="shared" si="1" ref="D22:V22">D9-D15</f>
        <v>12767550</v>
      </c>
      <c r="E22" s="33">
        <f t="shared" si="1"/>
        <v>9934978</v>
      </c>
      <c r="F22" s="33">
        <f t="shared" si="1"/>
        <v>29974346</v>
      </c>
      <c r="G22" s="33">
        <f t="shared" si="1"/>
        <v>43663049</v>
      </c>
      <c r="H22" s="33">
        <f t="shared" si="1"/>
        <v>18181281</v>
      </c>
      <c r="I22" s="33">
        <f t="shared" si="1"/>
        <v>20554967</v>
      </c>
      <c r="J22" s="33">
        <f t="shared" si="1"/>
        <v>17841207</v>
      </c>
      <c r="K22" s="33">
        <f t="shared" si="1"/>
        <v>17128990</v>
      </c>
      <c r="L22" s="33">
        <f t="shared" si="1"/>
        <v>17887023</v>
      </c>
      <c r="M22" s="33">
        <f t="shared" si="1"/>
        <v>17560335</v>
      </c>
      <c r="N22" s="33">
        <f t="shared" si="1"/>
        <v>17558077</v>
      </c>
      <c r="O22" s="33">
        <f t="shared" si="1"/>
        <v>17375922</v>
      </c>
      <c r="P22" s="33">
        <f t="shared" si="1"/>
        <v>15471135</v>
      </c>
      <c r="Q22" s="33">
        <f t="shared" si="1"/>
        <v>15489496</v>
      </c>
      <c r="R22" s="33">
        <f t="shared" si="1"/>
        <v>15696528</v>
      </c>
      <c r="S22" s="33">
        <f t="shared" si="1"/>
        <v>15681487</v>
      </c>
      <c r="T22" s="33">
        <f t="shared" si="1"/>
        <v>15924186</v>
      </c>
      <c r="U22" s="33">
        <f t="shared" si="1"/>
        <v>16167439</v>
      </c>
      <c r="V22" s="33">
        <f t="shared" si="1"/>
        <v>15538691</v>
      </c>
    </row>
    <row r="23" spans="1:22" ht="38.25">
      <c r="A23" s="35">
        <v>4</v>
      </c>
      <c r="B23" s="36" t="s">
        <v>33</v>
      </c>
      <c r="C23" s="23">
        <v>805467</v>
      </c>
      <c r="D23" s="54">
        <v>2332732</v>
      </c>
      <c r="E23" s="54">
        <v>3031846</v>
      </c>
      <c r="F23" s="54">
        <v>1379610</v>
      </c>
      <c r="G23" s="54">
        <v>2731667</v>
      </c>
      <c r="H23" s="54">
        <v>2000000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2.75">
      <c r="A24" s="35"/>
      <c r="B24" s="81" t="s">
        <v>79</v>
      </c>
      <c r="C24" s="2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51">
      <c r="A25" s="35" t="s">
        <v>18</v>
      </c>
      <c r="B25" s="36" t="s">
        <v>34</v>
      </c>
      <c r="C25" s="23">
        <v>805467</v>
      </c>
      <c r="D25" s="54">
        <v>2332732</v>
      </c>
      <c r="E25" s="54">
        <v>3031846</v>
      </c>
      <c r="F25" s="54">
        <v>1379610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25.5">
      <c r="A26" s="35">
        <v>5</v>
      </c>
      <c r="B26" s="36" t="s">
        <v>35</v>
      </c>
      <c r="C26" s="5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12.75">
      <c r="A27" s="35"/>
      <c r="B27" s="81" t="s">
        <v>79</v>
      </c>
      <c r="C27" s="52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12.75">
      <c r="A28" s="39">
        <v>6</v>
      </c>
      <c r="B28" s="40" t="s">
        <v>36</v>
      </c>
      <c r="C28" s="71">
        <v>9386773</v>
      </c>
      <c r="D28" s="33">
        <f aca="true" t="shared" si="2" ref="D28:V28">D22+D23+D26</f>
        <v>15100282</v>
      </c>
      <c r="E28" s="33">
        <f t="shared" si="2"/>
        <v>12966824</v>
      </c>
      <c r="F28" s="33">
        <f t="shared" si="2"/>
        <v>31353956</v>
      </c>
      <c r="G28" s="33">
        <f t="shared" si="2"/>
        <v>46394716</v>
      </c>
      <c r="H28" s="33">
        <f t="shared" si="2"/>
        <v>20181281</v>
      </c>
      <c r="I28" s="33">
        <f t="shared" si="2"/>
        <v>20554967</v>
      </c>
      <c r="J28" s="33">
        <f t="shared" si="2"/>
        <v>17841207</v>
      </c>
      <c r="K28" s="33">
        <f t="shared" si="2"/>
        <v>17128990</v>
      </c>
      <c r="L28" s="33">
        <f t="shared" si="2"/>
        <v>17887023</v>
      </c>
      <c r="M28" s="33">
        <f t="shared" si="2"/>
        <v>17560335</v>
      </c>
      <c r="N28" s="33">
        <f t="shared" si="2"/>
        <v>17558077</v>
      </c>
      <c r="O28" s="33">
        <f t="shared" si="2"/>
        <v>17375922</v>
      </c>
      <c r="P28" s="33">
        <f t="shared" si="2"/>
        <v>15471135</v>
      </c>
      <c r="Q28" s="33">
        <f t="shared" si="2"/>
        <v>15489496</v>
      </c>
      <c r="R28" s="33">
        <f t="shared" si="2"/>
        <v>15696528</v>
      </c>
      <c r="S28" s="33">
        <f t="shared" si="2"/>
        <v>15681487</v>
      </c>
      <c r="T28" s="33">
        <f t="shared" si="2"/>
        <v>15924186</v>
      </c>
      <c r="U28" s="33">
        <f t="shared" si="2"/>
        <v>16167439</v>
      </c>
      <c r="V28" s="33">
        <f t="shared" si="2"/>
        <v>15538691</v>
      </c>
    </row>
    <row r="29" spans="1:22" ht="12.75">
      <c r="A29" s="35">
        <v>7</v>
      </c>
      <c r="B29" s="36" t="s">
        <v>37</v>
      </c>
      <c r="C29" s="69">
        <v>1457688</v>
      </c>
      <c r="D29" s="41">
        <f>D30+D31</f>
        <v>1819510</v>
      </c>
      <c r="E29" s="41">
        <f aca="true" t="shared" si="3" ref="E29:V29">E30+E31</f>
        <v>2143229</v>
      </c>
      <c r="F29" s="41">
        <f t="shared" si="3"/>
        <v>5169749</v>
      </c>
      <c r="G29" s="41">
        <f t="shared" si="3"/>
        <v>5853589</v>
      </c>
      <c r="H29" s="41">
        <f t="shared" si="3"/>
        <v>15517517</v>
      </c>
      <c r="I29" s="41">
        <f t="shared" si="3"/>
        <v>11154967</v>
      </c>
      <c r="J29" s="41">
        <f t="shared" si="3"/>
        <v>6222857</v>
      </c>
      <c r="K29" s="41">
        <f t="shared" si="3"/>
        <v>5278273</v>
      </c>
      <c r="L29" s="41">
        <f t="shared" si="3"/>
        <v>5799291</v>
      </c>
      <c r="M29" s="41">
        <f t="shared" si="3"/>
        <v>5230850</v>
      </c>
      <c r="N29" s="41">
        <f t="shared" si="3"/>
        <v>4982003</v>
      </c>
      <c r="O29" s="41">
        <f t="shared" si="3"/>
        <v>4548327</v>
      </c>
      <c r="P29" s="41">
        <f t="shared" si="3"/>
        <v>2386989</v>
      </c>
      <c r="Q29" s="41">
        <f t="shared" si="3"/>
        <v>2143668</v>
      </c>
      <c r="R29" s="41">
        <f t="shared" si="3"/>
        <v>2083784</v>
      </c>
      <c r="S29" s="41">
        <f t="shared" si="3"/>
        <v>1796489</v>
      </c>
      <c r="T29" s="41">
        <f t="shared" si="3"/>
        <v>1761489</v>
      </c>
      <c r="U29" s="41">
        <f t="shared" si="3"/>
        <v>1721489</v>
      </c>
      <c r="V29" s="41">
        <f t="shared" si="3"/>
        <v>602820</v>
      </c>
    </row>
    <row r="30" spans="1:22" s="43" customFormat="1" ht="25.5">
      <c r="A30" s="42" t="s">
        <v>18</v>
      </c>
      <c r="B30" s="37" t="s">
        <v>38</v>
      </c>
      <c r="C30" s="68">
        <v>1068970</v>
      </c>
      <c r="D30" s="56">
        <v>1245899</v>
      </c>
      <c r="E30" s="56">
        <v>1531135</v>
      </c>
      <c r="F30" s="56">
        <v>3893569</v>
      </c>
      <c r="G30" s="56">
        <v>3933589</v>
      </c>
      <c r="H30" s="56">
        <v>13000517</v>
      </c>
      <c r="I30" s="56">
        <v>8845673</v>
      </c>
      <c r="J30" s="56">
        <v>4628476</v>
      </c>
      <c r="K30" s="56">
        <v>3759063</v>
      </c>
      <c r="L30" s="56">
        <v>4290352</v>
      </c>
      <c r="M30" s="56">
        <v>3853482</v>
      </c>
      <c r="N30" s="56">
        <v>3654306</v>
      </c>
      <c r="O30" s="56">
        <v>3434301</v>
      </c>
      <c r="P30" s="56">
        <v>2036634</v>
      </c>
      <c r="Q30" s="56">
        <v>1844484</v>
      </c>
      <c r="R30" s="56">
        <v>1838784</v>
      </c>
      <c r="S30" s="56">
        <v>1591489</v>
      </c>
      <c r="T30" s="56">
        <v>1591489</v>
      </c>
      <c r="U30" s="56">
        <v>1591489</v>
      </c>
      <c r="V30" s="56">
        <v>512820</v>
      </c>
    </row>
    <row r="31" spans="1:22" ht="12.75">
      <c r="A31" s="35" t="s">
        <v>20</v>
      </c>
      <c r="B31" s="36" t="s">
        <v>39</v>
      </c>
      <c r="C31" s="69">
        <v>388718</v>
      </c>
      <c r="D31" s="53">
        <v>573611</v>
      </c>
      <c r="E31" s="53">
        <v>612094</v>
      </c>
      <c r="F31" s="53">
        <v>1276180</v>
      </c>
      <c r="G31" s="53">
        <v>1920000</v>
      </c>
      <c r="H31" s="53">
        <v>2517000</v>
      </c>
      <c r="I31" s="53">
        <v>2309294</v>
      </c>
      <c r="J31" s="53">
        <v>1594381</v>
      </c>
      <c r="K31" s="53">
        <v>1519210</v>
      </c>
      <c r="L31" s="53">
        <v>1508939</v>
      </c>
      <c r="M31" s="53">
        <v>1377368</v>
      </c>
      <c r="N31" s="53">
        <v>1327697</v>
      </c>
      <c r="O31" s="53">
        <v>1114026</v>
      </c>
      <c r="P31" s="53">
        <v>350355</v>
      </c>
      <c r="Q31" s="53">
        <v>299184</v>
      </c>
      <c r="R31" s="53">
        <v>245000</v>
      </c>
      <c r="S31" s="53">
        <v>205000</v>
      </c>
      <c r="T31" s="53">
        <v>170000</v>
      </c>
      <c r="U31" s="53">
        <v>130000</v>
      </c>
      <c r="V31" s="53">
        <v>90000</v>
      </c>
    </row>
    <row r="32" spans="1:22" ht="12.75">
      <c r="A32" s="35"/>
      <c r="B32" s="81" t="s">
        <v>78</v>
      </c>
      <c r="C32" s="69"/>
      <c r="D32" s="53"/>
      <c r="E32" s="53"/>
      <c r="F32" s="53"/>
      <c r="G32" s="53"/>
      <c r="H32" s="53">
        <v>2517000</v>
      </c>
      <c r="I32" s="53">
        <v>2309294</v>
      </c>
      <c r="J32" s="53">
        <v>1594381</v>
      </c>
      <c r="K32" s="53">
        <v>1519210</v>
      </c>
      <c r="L32" s="53">
        <v>1508939</v>
      </c>
      <c r="M32" s="53">
        <v>1377368</v>
      </c>
      <c r="N32" s="53">
        <v>1327697</v>
      </c>
      <c r="O32" s="53">
        <v>1114026</v>
      </c>
      <c r="P32" s="53">
        <v>350355</v>
      </c>
      <c r="Q32" s="53">
        <v>299184</v>
      </c>
      <c r="R32" s="53">
        <v>245000</v>
      </c>
      <c r="S32" s="53">
        <v>205000</v>
      </c>
      <c r="T32" s="53">
        <v>170000</v>
      </c>
      <c r="U32" s="53">
        <v>130000</v>
      </c>
      <c r="V32" s="53">
        <v>90000</v>
      </c>
    </row>
    <row r="33" spans="1:22" ht="25.5">
      <c r="A33" s="35">
        <v>8</v>
      </c>
      <c r="B33" s="36" t="s">
        <v>40</v>
      </c>
      <c r="C33" s="6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25.5">
      <c r="A34" s="38">
        <v>9</v>
      </c>
      <c r="B34" s="32" t="s">
        <v>41</v>
      </c>
      <c r="C34" s="72">
        <v>7929085</v>
      </c>
      <c r="D34" s="33">
        <f aca="true" t="shared" si="4" ref="D34:V34">D28-D29-D33</f>
        <v>13280772</v>
      </c>
      <c r="E34" s="33">
        <f t="shared" si="4"/>
        <v>10823595</v>
      </c>
      <c r="F34" s="33">
        <f t="shared" si="4"/>
        <v>26184207</v>
      </c>
      <c r="G34" s="33">
        <f t="shared" si="4"/>
        <v>40541127</v>
      </c>
      <c r="H34" s="33">
        <f t="shared" si="4"/>
        <v>4663764</v>
      </c>
      <c r="I34" s="33">
        <f t="shared" si="4"/>
        <v>9400000</v>
      </c>
      <c r="J34" s="33">
        <f t="shared" si="4"/>
        <v>11618350</v>
      </c>
      <c r="K34" s="33">
        <f t="shared" si="4"/>
        <v>11850717</v>
      </c>
      <c r="L34" s="33">
        <f t="shared" si="4"/>
        <v>12087732</v>
      </c>
      <c r="M34" s="33">
        <f t="shared" si="4"/>
        <v>12329485</v>
      </c>
      <c r="N34" s="33">
        <f t="shared" si="4"/>
        <v>12576074</v>
      </c>
      <c r="O34" s="33">
        <f t="shared" si="4"/>
        <v>12827595</v>
      </c>
      <c r="P34" s="33">
        <f t="shared" si="4"/>
        <v>13084146</v>
      </c>
      <c r="Q34" s="33">
        <f t="shared" si="4"/>
        <v>13345828</v>
      </c>
      <c r="R34" s="33">
        <f t="shared" si="4"/>
        <v>13612744</v>
      </c>
      <c r="S34" s="33">
        <f t="shared" si="4"/>
        <v>13884998</v>
      </c>
      <c r="T34" s="33">
        <f t="shared" si="4"/>
        <v>14162697</v>
      </c>
      <c r="U34" s="33">
        <f t="shared" si="4"/>
        <v>14445950</v>
      </c>
      <c r="V34" s="33">
        <f t="shared" si="4"/>
        <v>14935871</v>
      </c>
    </row>
    <row r="35" spans="1:22" ht="12.75">
      <c r="A35" s="42">
        <v>10</v>
      </c>
      <c r="B35" s="37" t="s">
        <v>42</v>
      </c>
      <c r="C35" s="69">
        <v>7868163</v>
      </c>
      <c r="D35" s="56">
        <v>12595871</v>
      </c>
      <c r="E35" s="56">
        <v>27386286</v>
      </c>
      <c r="F35" s="56">
        <v>36013996</v>
      </c>
      <c r="G35" s="56">
        <v>61078316</v>
      </c>
      <c r="H35" s="56">
        <v>7136714</v>
      </c>
      <c r="I35" s="56">
        <v>9400000</v>
      </c>
      <c r="J35" s="56">
        <v>11618350</v>
      </c>
      <c r="K35" s="56">
        <v>11850717</v>
      </c>
      <c r="L35" s="56">
        <v>12087732</v>
      </c>
      <c r="M35" s="56">
        <v>12329485</v>
      </c>
      <c r="N35" s="56">
        <v>12576074</v>
      </c>
      <c r="O35" s="56">
        <v>12827595</v>
      </c>
      <c r="P35" s="56">
        <v>13084146</v>
      </c>
      <c r="Q35" s="56">
        <v>13345828</v>
      </c>
      <c r="R35" s="56">
        <v>13612744</v>
      </c>
      <c r="S35" s="56">
        <v>13884998</v>
      </c>
      <c r="T35" s="56">
        <v>14162697</v>
      </c>
      <c r="U35" s="56">
        <v>14445950</v>
      </c>
      <c r="V35" s="56">
        <v>14935871</v>
      </c>
    </row>
    <row r="36" spans="1:22" ht="25.5">
      <c r="A36" s="35" t="s">
        <v>18</v>
      </c>
      <c r="B36" s="36" t="s">
        <v>43</v>
      </c>
      <c r="C36" s="69"/>
      <c r="D36" s="20"/>
      <c r="E36" s="20"/>
      <c r="F36" s="20"/>
      <c r="G36" s="20">
        <v>46755472</v>
      </c>
      <c r="H36" s="20">
        <v>4477950</v>
      </c>
      <c r="I36" s="20">
        <v>3200000</v>
      </c>
      <c r="J36" s="20">
        <v>2091800</v>
      </c>
      <c r="K36" s="20">
        <v>3200000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ht="38.25">
      <c r="A37" s="35"/>
      <c r="B37" s="81" t="s">
        <v>83</v>
      </c>
      <c r="C37" s="69"/>
      <c r="D37" s="20"/>
      <c r="E37" s="20"/>
      <c r="F37" s="20"/>
      <c r="G37" s="20"/>
      <c r="H37" s="20">
        <v>205000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27.75" customHeight="1">
      <c r="A38" s="35">
        <v>11</v>
      </c>
      <c r="B38" s="36" t="s">
        <v>44</v>
      </c>
      <c r="C38" s="68">
        <v>2335893</v>
      </c>
      <c r="D38" s="53">
        <v>2200000</v>
      </c>
      <c r="E38" s="53">
        <v>17978590</v>
      </c>
      <c r="F38" s="53">
        <v>12735217</v>
      </c>
      <c r="G38" s="53">
        <v>20537189</v>
      </c>
      <c r="H38" s="53">
        <v>2472950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27.75" customHeight="1">
      <c r="A39" s="35"/>
      <c r="B39" s="81" t="s">
        <v>77</v>
      </c>
      <c r="C39" s="68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24.75" customHeight="1">
      <c r="A40" s="44">
        <v>12</v>
      </c>
      <c r="B40" s="45" t="s">
        <v>45</v>
      </c>
      <c r="C40" s="72">
        <v>60922</v>
      </c>
      <c r="D40" s="46">
        <f aca="true" t="shared" si="5" ref="D40:V40">D34-D35+D38</f>
        <v>2884901</v>
      </c>
      <c r="E40" s="46">
        <f t="shared" si="5"/>
        <v>1415899</v>
      </c>
      <c r="F40" s="46">
        <f t="shared" si="5"/>
        <v>2905428</v>
      </c>
      <c r="G40" s="46">
        <f t="shared" si="5"/>
        <v>0</v>
      </c>
      <c r="H40" s="46">
        <f t="shared" si="5"/>
        <v>0</v>
      </c>
      <c r="I40" s="46">
        <f t="shared" si="5"/>
        <v>0</v>
      </c>
      <c r="J40" s="46">
        <f t="shared" si="5"/>
        <v>0</v>
      </c>
      <c r="K40" s="46">
        <f t="shared" si="5"/>
        <v>0</v>
      </c>
      <c r="L40" s="46">
        <f t="shared" si="5"/>
        <v>0</v>
      </c>
      <c r="M40" s="46">
        <f t="shared" si="5"/>
        <v>0</v>
      </c>
      <c r="N40" s="46">
        <f t="shared" si="5"/>
        <v>0</v>
      </c>
      <c r="O40" s="46">
        <f t="shared" si="5"/>
        <v>0</v>
      </c>
      <c r="P40" s="46">
        <f t="shared" si="5"/>
        <v>0</v>
      </c>
      <c r="Q40" s="46">
        <f t="shared" si="5"/>
        <v>0</v>
      </c>
      <c r="R40" s="46">
        <f t="shared" si="5"/>
        <v>0</v>
      </c>
      <c r="S40" s="46">
        <f t="shared" si="5"/>
        <v>0</v>
      </c>
      <c r="T40" s="46">
        <f t="shared" si="5"/>
        <v>0</v>
      </c>
      <c r="U40" s="46">
        <f t="shared" si="5"/>
        <v>0</v>
      </c>
      <c r="V40" s="46">
        <f t="shared" si="5"/>
        <v>0</v>
      </c>
    </row>
    <row r="41" spans="4:8" ht="12.75">
      <c r="D41" s="48"/>
      <c r="E41" s="48"/>
      <c r="F41" s="49"/>
      <c r="G41" s="50"/>
      <c r="H41" s="48"/>
    </row>
    <row r="42" spans="4:8" ht="12.75">
      <c r="D42" s="48"/>
      <c r="E42" s="48"/>
      <c r="F42" s="49"/>
      <c r="G42" s="48"/>
      <c r="H42" s="48"/>
    </row>
    <row r="43" spans="4:8" ht="12.75">
      <c r="D43" s="48"/>
      <c r="E43" s="48"/>
      <c r="F43" s="49"/>
      <c r="G43" s="48"/>
      <c r="H43" s="48"/>
    </row>
    <row r="44" spans="4:8" ht="12.75">
      <c r="D44" s="48"/>
      <c r="E44" s="48"/>
      <c r="F44" s="49"/>
      <c r="G44" s="48"/>
      <c r="H44" s="48"/>
    </row>
    <row r="45" spans="4:8" ht="12.75">
      <c r="D45" s="48"/>
      <c r="E45" s="48"/>
      <c r="F45" s="49"/>
      <c r="G45" s="48"/>
      <c r="H45" s="48"/>
    </row>
    <row r="46" spans="4:8" ht="12.75">
      <c r="D46" s="48"/>
      <c r="E46" s="48"/>
      <c r="F46" s="49"/>
      <c r="G46" s="48"/>
      <c r="H46" s="48"/>
    </row>
    <row r="47" spans="4:8" ht="12.75">
      <c r="D47" s="48"/>
      <c r="E47" s="48"/>
      <c r="F47" s="49"/>
      <c r="G47" s="48"/>
      <c r="H47" s="48"/>
    </row>
    <row r="48" spans="4:8" ht="12.75">
      <c r="D48" s="48"/>
      <c r="E48" s="48"/>
      <c r="F48" s="49"/>
      <c r="G48" s="48"/>
      <c r="H48" s="48"/>
    </row>
    <row r="49" spans="4:8" ht="12.75">
      <c r="D49" s="48"/>
      <c r="E49" s="48"/>
      <c r="F49" s="49"/>
      <c r="G49" s="48"/>
      <c r="H49" s="48"/>
    </row>
    <row r="50" spans="4:8" ht="12.75">
      <c r="D50" s="48"/>
      <c r="E50" s="48"/>
      <c r="F50" s="49"/>
      <c r="G50" s="48"/>
      <c r="H50" s="48"/>
    </row>
    <row r="51" spans="4:8" ht="12.75">
      <c r="D51" s="48"/>
      <c r="E51" s="48"/>
      <c r="F51" s="49"/>
      <c r="G51" s="48"/>
      <c r="H51" s="48"/>
    </row>
    <row r="52" spans="4:8" ht="12.75">
      <c r="D52" s="48"/>
      <c r="E52" s="48"/>
      <c r="F52" s="49"/>
      <c r="G52" s="48"/>
      <c r="H52" s="48"/>
    </row>
    <row r="53" spans="4:8" ht="12.75">
      <c r="D53" s="48"/>
      <c r="E53" s="48"/>
      <c r="F53" s="49"/>
      <c r="G53" s="48"/>
      <c r="H53" s="48"/>
    </row>
    <row r="54" spans="4:8" ht="12.75">
      <c r="D54" s="48"/>
      <c r="E54" s="48"/>
      <c r="F54" s="49"/>
      <c r="G54" s="48"/>
      <c r="H54" s="48"/>
    </row>
    <row r="55" spans="4:8" ht="12.75">
      <c r="D55" s="48"/>
      <c r="E55" s="48"/>
      <c r="F55" s="49"/>
      <c r="G55" s="48"/>
      <c r="H55" s="48"/>
    </row>
    <row r="56" spans="4:8" ht="12.75">
      <c r="D56" s="48"/>
      <c r="E56" s="48"/>
      <c r="F56" s="49"/>
      <c r="G56" s="48"/>
      <c r="H56" s="48"/>
    </row>
    <row r="57" spans="4:8" ht="12.75">
      <c r="D57" s="48"/>
      <c r="E57" s="48"/>
      <c r="F57" s="49"/>
      <c r="G57" s="48"/>
      <c r="H57" s="48"/>
    </row>
    <row r="58" spans="4:8" ht="12.75">
      <c r="D58" s="48"/>
      <c r="E58" s="48"/>
      <c r="F58" s="49"/>
      <c r="G58" s="48"/>
      <c r="H58" s="48"/>
    </row>
    <row r="59" spans="4:8" ht="12.75">
      <c r="D59" s="48"/>
      <c r="E59" s="48"/>
      <c r="F59" s="49"/>
      <c r="G59" s="48"/>
      <c r="H59" s="48"/>
    </row>
  </sheetData>
  <sheetProtection sheet="1" objects="1" scenarios="1"/>
  <mergeCells count="27">
    <mergeCell ref="S7:S8"/>
    <mergeCell ref="T7:T8"/>
    <mergeCell ref="U7:U8"/>
    <mergeCell ref="V7:V8"/>
    <mergeCell ref="A2:J2"/>
    <mergeCell ref="K2:N2"/>
    <mergeCell ref="A3:N5"/>
    <mergeCell ref="A6:A8"/>
    <mergeCell ref="B6:B8"/>
    <mergeCell ref="D6:N6"/>
    <mergeCell ref="D7:D8"/>
    <mergeCell ref="F7:F8"/>
    <mergeCell ref="C7:C8"/>
    <mergeCell ref="A1:V1"/>
    <mergeCell ref="H7:H8"/>
    <mergeCell ref="I7:I8"/>
    <mergeCell ref="N7:N8"/>
    <mergeCell ref="O7:O8"/>
    <mergeCell ref="J7:J8"/>
    <mergeCell ref="K7:K8"/>
    <mergeCell ref="Q7:Q8"/>
    <mergeCell ref="L7:L8"/>
    <mergeCell ref="R7:R8"/>
    <mergeCell ref="M7:M8"/>
    <mergeCell ref="E7:E8"/>
    <mergeCell ref="G7:G8"/>
    <mergeCell ref="P7:P8"/>
  </mergeCells>
  <hyperlinks>
    <hyperlink ref="D15" location="'Prognoza długu'!D14" display="'Prognoza długu'!D14"/>
    <hyperlink ref="E15" location="'Prognoza długu'!E14" display="'Prognoza długu'!E14"/>
    <hyperlink ref="F15" location="'Prognoza długu'!F14" display="'Prognoza długu'!F14"/>
    <hyperlink ref="G15" location="'Prognoza długu'!G14" display="'Prognoza długu'!G14"/>
    <hyperlink ref="H15" location="'Prognoza długu'!H14" display="'Prognoza długu'!H14"/>
    <hyperlink ref="I15" location="'Prognoza długu'!I14" display="'Prognoza długu'!I14"/>
    <hyperlink ref="J15" location="'Prognoza długu'!J14" display="'Prognoza długu'!J14"/>
    <hyperlink ref="K15" location="'Prognoza długu'!K14" display="'Prognoza długu'!K14"/>
    <hyperlink ref="L15" location="'Prognoza długu'!L14" display="'Prognoza długu'!L14"/>
    <hyperlink ref="M15" location="'Prognoza długu'!M14" display="'Prognoza długu'!M14"/>
    <hyperlink ref="N15" location="'Prognoza długu'!N14" display="'Prognoza długu'!N14"/>
    <hyperlink ref="O15" location="'Prognoza długu'!O14" display="'Prognoza długu'!O14"/>
    <hyperlink ref="P15" location="'Prognoza długu'!P14" display="'Prognoza długu'!P14"/>
    <hyperlink ref="Q15" location="'Prognoza długu'!Q14" display="'Prognoza długu'!Q14"/>
    <hyperlink ref="R15" location="'Prognoza długu'!R14" display="'Prognoza długu'!R14"/>
    <hyperlink ref="S15" location="'Prognoza długu'!S14" display="'Prognoza długu'!S14"/>
    <hyperlink ref="T15" location="'Prognoza długu'!T14" display="'Prognoza długu'!T14"/>
    <hyperlink ref="U15" location="'Prognoza długu'!U14" display="'Prognoza długu'!U14"/>
    <hyperlink ref="V15" location="'Prognoza długu'!V14" display="'Prognoza długu'!V14"/>
  </hyperlinks>
  <printOptions horizontalCentered="1" verticalCentered="1"/>
  <pageMargins left="0.3937007874015748" right="0" top="0.4724409448818898" bottom="0.4724409448818898" header="0" footer="0"/>
  <pageSetup fitToHeight="1" fitToWidth="1" horizontalDpi="300" verticalDpi="300" orientation="landscape" paperSize="9" scale="5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90" zoomScaleNormal="90" zoomScalePageLayoutView="0" workbookViewId="0" topLeftCell="A1">
      <selection activeCell="H18" sqref="H18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6" width="0.13671875" style="0" customWidth="1"/>
    <col min="7" max="7" width="15.7109375" style="0" hidden="1" customWidth="1"/>
    <col min="8" max="22" width="15.7109375" style="0" customWidth="1"/>
  </cols>
  <sheetData>
    <row r="1" spans="1:22" ht="49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104" t="s">
        <v>72</v>
      </c>
      <c r="L1" s="104"/>
      <c r="M1" s="104"/>
      <c r="N1" s="105"/>
      <c r="O1" s="60"/>
      <c r="P1" s="61"/>
      <c r="Q1" s="61"/>
      <c r="R1" s="61"/>
      <c r="S1" s="61"/>
      <c r="T1" s="61"/>
      <c r="U1" s="61"/>
      <c r="V1" s="62"/>
    </row>
    <row r="2" spans="1:22" ht="39.75" customHeight="1" thickBot="1">
      <c r="A2" s="106" t="s">
        <v>46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76"/>
      <c r="Q2" s="76"/>
      <c r="R2" s="76"/>
      <c r="S2" s="76"/>
      <c r="T2" s="76"/>
      <c r="U2" s="76"/>
      <c r="V2" s="77"/>
    </row>
    <row r="3" spans="1:22" ht="19.5" customHeight="1" thickBot="1">
      <c r="A3" s="110" t="s">
        <v>47</v>
      </c>
      <c r="B3" s="112" t="s">
        <v>16</v>
      </c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78"/>
      <c r="Q3" s="78"/>
      <c r="R3" s="78"/>
      <c r="S3" s="78"/>
      <c r="T3" s="78"/>
      <c r="U3" s="78"/>
      <c r="V3" s="79"/>
    </row>
    <row r="4" spans="1:22" ht="30" customHeight="1" thickTop="1">
      <c r="A4" s="111"/>
      <c r="B4" s="113"/>
      <c r="C4" s="63">
        <v>2007</v>
      </c>
      <c r="D4" s="64">
        <v>2008</v>
      </c>
      <c r="E4" s="64">
        <v>2009</v>
      </c>
      <c r="F4" s="65">
        <v>2010</v>
      </c>
      <c r="G4" s="64">
        <v>2011</v>
      </c>
      <c r="H4" s="64">
        <v>2012</v>
      </c>
      <c r="I4" s="64">
        <v>2013</v>
      </c>
      <c r="J4" s="64">
        <v>2014</v>
      </c>
      <c r="K4" s="64">
        <v>2015</v>
      </c>
      <c r="L4" s="64">
        <v>2016</v>
      </c>
      <c r="M4" s="64">
        <v>2017</v>
      </c>
      <c r="N4" s="64">
        <v>2018</v>
      </c>
      <c r="O4" s="64">
        <v>2019</v>
      </c>
      <c r="P4" s="64">
        <v>2020</v>
      </c>
      <c r="Q4" s="64">
        <v>2021</v>
      </c>
      <c r="R4" s="64">
        <v>2022</v>
      </c>
      <c r="S4" s="64">
        <v>2023</v>
      </c>
      <c r="T4" s="64">
        <v>2024</v>
      </c>
      <c r="U4" s="64">
        <v>2025</v>
      </c>
      <c r="V4" s="66">
        <v>2026</v>
      </c>
    </row>
    <row r="5" spans="1:22" ht="20.25" customHeight="1">
      <c r="A5" s="2">
        <v>1</v>
      </c>
      <c r="B5" s="3" t="s">
        <v>48</v>
      </c>
      <c r="C5" s="67">
        <v>10375207</v>
      </c>
      <c r="D5" s="19">
        <v>11329308</v>
      </c>
      <c r="E5" s="19">
        <v>28788042</v>
      </c>
      <c r="F5" s="19">
        <v>37396809</v>
      </c>
      <c r="G5" s="10">
        <f>IF(WPF!G10=0,0,F5+WPF!G38-WPF!G30-'Prognoza długu'!G25)</f>
        <v>54000409</v>
      </c>
      <c r="H5" s="10">
        <f>IF(WPF!H10=0,0,G5+WPF!H38-WPF!H30-'Prognoza długu'!H25)</f>
        <v>43472842</v>
      </c>
      <c r="I5" s="10">
        <f>IF(WPF!I10=0,0,H5+WPF!I38-WPF!I30-'Prognoza długu'!I25)</f>
        <v>34627169</v>
      </c>
      <c r="J5" s="10">
        <f>IF(WPF!J10=0,0,I5+WPF!J38-WPF!J30-'Prognoza długu'!J25)</f>
        <v>29998693</v>
      </c>
      <c r="K5" s="10">
        <f>IF(WPF!K10=0,0,J5+WPF!K38-WPF!K30-'Prognoza długu'!K25)</f>
        <v>26239630</v>
      </c>
      <c r="L5" s="10">
        <f>IF(WPF!L10=0,0,K5+WPF!L38-WPF!L30-'Prognoza długu'!L25)</f>
        <v>21949278</v>
      </c>
      <c r="M5" s="10">
        <f>IF(WPF!M10=0,0,L5+WPF!M38-WPF!M30-'Prognoza długu'!M25)</f>
        <v>18095796</v>
      </c>
      <c r="N5" s="10">
        <f>IF(WPF!N10=0,0,M5+WPF!N38-WPF!N30-'Prognoza długu'!N25)</f>
        <v>14441490</v>
      </c>
      <c r="O5" s="10">
        <f>IF(WPF!O10=0,0,N5+WPF!O38-WPF!O30-'Prognoza długu'!O25)</f>
        <v>11007189</v>
      </c>
      <c r="P5" s="10">
        <f>IF(WPF!P10=0,0,O5+WPF!P38-WPF!P30-'Prognoza długu'!P25)</f>
        <v>8970555</v>
      </c>
      <c r="Q5" s="10">
        <f>IF(WPF!Q10=0,0,P5+WPF!Q38-WPF!Q30-'Prognoza długu'!Q25)</f>
        <v>7126071</v>
      </c>
      <c r="R5" s="10">
        <f>IF(WPF!R10=0,0,Q5+WPF!R38-WPF!R30-'Prognoza długu'!R25)</f>
        <v>5287287</v>
      </c>
      <c r="S5" s="10">
        <f>IF(WPF!S10=0,0,R5+WPF!S38-WPF!S30-'Prognoza długu'!S25)</f>
        <v>3695798</v>
      </c>
      <c r="T5" s="10">
        <f>IF(WPF!T10=0,0,S5+WPF!T38-WPF!T30-'Prognoza długu'!T25)</f>
        <v>2104309</v>
      </c>
      <c r="U5" s="10">
        <f>IF(WPF!U10=0,0,T5+WPF!U38-WPF!U30-'Prognoza długu'!U25)</f>
        <v>512820</v>
      </c>
      <c r="V5" s="10">
        <f>IF(WPF!V10=0,0,U5+WPF!V38-WPF!V30-'Prognoza długu'!V25)</f>
        <v>0</v>
      </c>
    </row>
    <row r="6" spans="1:22" ht="38.25">
      <c r="A6" s="2"/>
      <c r="B6" s="83" t="s">
        <v>86</v>
      </c>
      <c r="C6" s="67"/>
      <c r="D6" s="19"/>
      <c r="E6" s="19"/>
      <c r="F6" s="19"/>
      <c r="G6" s="10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ht="33.75" customHeight="1">
      <c r="A7" s="4" t="s">
        <v>18</v>
      </c>
      <c r="B7" s="80" t="s">
        <v>76</v>
      </c>
      <c r="C7" s="23"/>
      <c r="D7" s="20">
        <v>0</v>
      </c>
      <c r="E7" s="20"/>
      <c r="F7" s="20"/>
      <c r="G7" s="20"/>
      <c r="H7" s="20">
        <v>4200000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42" customHeight="1">
      <c r="A8" s="4" t="s">
        <v>20</v>
      </c>
      <c r="B8" s="80" t="s">
        <v>75</v>
      </c>
      <c r="C8" s="23"/>
      <c r="D8" s="20">
        <v>0</v>
      </c>
      <c r="E8" s="20"/>
      <c r="F8" s="20"/>
      <c r="G8" s="20"/>
      <c r="H8" s="20">
        <v>9419886</v>
      </c>
      <c r="I8" s="20">
        <v>4796000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49.5" customHeight="1">
      <c r="A9" s="4" t="s">
        <v>49</v>
      </c>
      <c r="B9" s="80" t="s">
        <v>50</v>
      </c>
      <c r="C9" s="23"/>
      <c r="D9" s="20">
        <v>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24" customHeight="1">
      <c r="A10" s="4" t="s">
        <v>51</v>
      </c>
      <c r="B10" s="5" t="s">
        <v>52</v>
      </c>
      <c r="C10" s="23"/>
      <c r="D10" s="14">
        <f>IF(WPF!D9=0,0,WPF!D29/WPF!D9)</f>
        <v>0.02580484215025838</v>
      </c>
      <c r="E10" s="14">
        <f>IF(WPF!E9=0,0,WPF!E29/WPF!E9)</f>
        <v>0.030847850448328405</v>
      </c>
      <c r="F10" s="14">
        <f>IF(WPF!F9=0,0,WPF!F29/WPF!F9)</f>
        <v>0.05823208296823405</v>
      </c>
      <c r="G10" s="14">
        <f>IF(WPF!G9=0,0,WPF!G29/WPF!G9)</f>
        <v>0.055986162049465424</v>
      </c>
      <c r="H10" s="14">
        <f>IF(WPF!H9=0,0,(WPF!H29-H8)/WPF!H9)</f>
        <v>0.07962134663879847</v>
      </c>
      <c r="I10" s="14">
        <f>IF(WPF!I9=0,0,(WPF!I29-I8)/WPF!I9)</f>
        <v>0.0786952831047491</v>
      </c>
      <c r="J10" s="14">
        <f>IF(WPF!J9=0,0,(WPF!J29-J8)/WPF!J9)</f>
        <v>0.07876026743667788</v>
      </c>
      <c r="K10" s="14">
        <f>IF(WPF!K9=0,0,(WPF!K29-K8)/WPF!K9)</f>
        <v>0.0668134368112515</v>
      </c>
      <c r="L10" s="14">
        <f>IF(WPF!L9=0,0,(WPF!L29-L8)/WPF!L9)</f>
        <v>0.07212881642290365</v>
      </c>
      <c r="M10" s="14">
        <f>IF(WPF!M9=0,0,(WPF!M29-M8)/WPF!M9)</f>
        <v>0.06470103787596791</v>
      </c>
      <c r="N10" s="14">
        <f>IF(WPF!N9=0,0,(WPF!N29-N8)/WPF!N9)</f>
        <v>0.06109889072712799</v>
      </c>
      <c r="O10" s="14">
        <f>IF(WPF!O9=0,0,(WPF!O29-O8)/WPF!O9)</f>
        <v>0.05531623800150817</v>
      </c>
      <c r="P10" s="14">
        <f>IF(WPF!P9=0,0,(WPF!P29-P8)/WPF!P9)</f>
        <v>0.02885250949816419</v>
      </c>
      <c r="Q10" s="14">
        <f>IF(WPF!Q9=0,0,(WPF!Q29-Q8)/WPF!Q9)</f>
        <v>0.025463978866375726</v>
      </c>
      <c r="R10" s="14">
        <f>IF(WPF!R9=0,0,(WPF!R29-R8)/WPF!R9)</f>
        <v>0.024374607490417206</v>
      </c>
      <c r="S10" s="14">
        <f>IF(WPF!S9=0,0,(WPF!S29-S8)/WPF!S9)</f>
        <v>0.020609520344290887</v>
      </c>
      <c r="T10" s="14">
        <f>IF(WPF!T9=0,0,(WPF!T29-T8)/WPF!T9)</f>
        <v>0.019899111158823587</v>
      </c>
      <c r="U10" s="14">
        <f>IF(WPF!U9=0,0,(WPF!U29-U8)/WPF!U9)</f>
        <v>0.019149838728738926</v>
      </c>
      <c r="V10" s="14">
        <f>IF(WPF!V9=0,0,(WPF!V29-V8)/WPF!V9)</f>
        <v>0.006694609626531471</v>
      </c>
    </row>
    <row r="11" spans="1:22" ht="28.5" customHeight="1">
      <c r="A11" s="4" t="s">
        <v>53</v>
      </c>
      <c r="B11" s="5" t="s">
        <v>54</v>
      </c>
      <c r="C11" s="23"/>
      <c r="D11" s="17" t="s">
        <v>22</v>
      </c>
      <c r="E11" s="17" t="s">
        <v>22</v>
      </c>
      <c r="F11" s="14">
        <f>IF(WPF!E9=0,0,((WPF!C10+WPF!C13-'Prognoza długu'!C15)/WPF!C9+(WPF!D10+WPF!D13-'Prognoza długu'!D15)/WPF!D9+(WPF!E10+WPF!E13-'Prognoza długu'!E15)/WPF!E9)/3)</f>
        <v>0.05018870587099106</v>
      </c>
      <c r="G11" s="14">
        <f>IF(WPF!F9=0,0,((WPF!D10+WPF!D13-'Prognoza długu'!D15)/WPF!D9+(WPF!E10+WPF!E13-'Prognoza długu'!E15)/WPF!E9+(WPF!F10+WPF!F13-'Prognoza długu'!F15)/WPF!F9)/3)</f>
        <v>0.02386670124022085</v>
      </c>
      <c r="H11" s="14">
        <f>IF(WPF!G9=0,0,((WPF!E10+WPF!E13-'Prognoza długu'!E15)/WPF!E9+(WPF!F10+WPF!F13-'Prognoza długu'!F15)/WPF!F9+(WPF!G10+WPF!G13-'Prognoza długu'!G15)/WPF!G9)/3)</f>
        <v>0.01591328688104979</v>
      </c>
      <c r="I11" s="14">
        <f>IF(WPF!H9=0,0,((WPF!F10+WPF!F13-'Prognoza długu'!F15)/WPF!F9+(WPF!G10+WPF!G13-'Prognoza długu'!G15)/WPF!G9+(WPF!H10+WPF!H13-'Prognoza długu'!H15)/WPF!H9)/3)</f>
        <v>0.08709842960611336</v>
      </c>
      <c r="J11" s="14">
        <f>IF(WPF!I9=0,0,((WPF!G10+WPF!G13-'Prognoza długu'!G15)/WPF!G9+(WPF!H10+WPF!H13-'Prognoza długu'!H15)/WPF!H9+(WPF!I10+WPF!I13-'Prognoza długu'!I15)/WPF!I9)/3)</f>
        <v>0.12181686431185745</v>
      </c>
      <c r="K11" s="14">
        <f>IF(WPF!J9=0,0,((WPF!H10+WPF!H13-'Prognoza długu'!H15)/WPF!H9+(WPF!I10+WPF!I13-'Prognoza długu'!I15)/WPF!I9+(WPF!J10+WPF!J13-'Prognoza długu'!J15)/WPF!J9)/3)</f>
        <v>0.1383943119716675</v>
      </c>
      <c r="L11" s="14">
        <f>IF(WPF!K9=0,0,((WPF!I10+WPF!I13-'Prognoza długu'!I15)/WPF!I9+(WPF!J10+WPF!J13-'Prognoza długu'!J15)/WPF!J9+(WPF!K10+WPF!K13-'Prognoza długu'!K15)/WPF!K9)/3)</f>
        <v>0.10724665707039749</v>
      </c>
      <c r="M11" s="14">
        <f>IF(WPF!L9=0,0,((WPF!J10+WPF!J13-'Prognoza długu'!J15)/WPF!J9+(WPF!K10+WPF!K13-'Prognoza długu'!K15)/WPF!K9+(WPF!L10+WPF!L13-'Prognoza długu'!L15)/WPF!L9)/3)</f>
        <v>0.09029066635403722</v>
      </c>
      <c r="N11" s="14">
        <f>IF(WPF!M9=0,0,((WPF!K10+WPF!K13-'Prognoza długu'!K15)/WPF!K9+(WPF!L10+WPF!L13-'Prognoza długu'!L15)/WPF!L9+(WPF!M10+WPF!M13-'Prognoza długu'!M15)/WPF!M9)/3)</f>
        <v>0.08710442393285472</v>
      </c>
      <c r="O11" s="14">
        <f>IF(WPF!N9=0,0,((WPF!L10+WPF!L13-'Prognoza długu'!L15)/WPF!L9+(WPF!M10+WPF!M13-'Prognoza długu'!M15)/WPF!M9+(WPF!N10+WPF!N13-'Prognoza długu'!N15)/WPF!N9)/3)</f>
        <v>0.08653249352463592</v>
      </c>
      <c r="P11" s="14">
        <f>IF(WPF!O9=0,0,((WPF!M10+WPF!M13-'Prognoza długu'!M15)/WPF!M9+(WPF!N10+WPF!N13-'Prognoza długu'!N15)/WPF!N9+(WPF!O10+WPF!O13-'Prognoza długu'!O15)/WPF!O9)/3)</f>
        <v>0.08313795932333501</v>
      </c>
      <c r="Q11" s="14">
        <f>IF(WPF!P9=0,0,((WPF!N10+WPF!N13-'Prognoza długu'!N15)/WPF!N9+(WPF!O10+WPF!O13-'Prognoza długu'!O15)/WPF!O9+(WPF!P10+WPF!P13-'Prognoza długu'!P15)/WPF!P9)/3)</f>
        <v>0.0759243570231868</v>
      </c>
      <c r="R11" s="14">
        <f>IF(WPF!Q9=0,0,((WPF!O10+WPF!O13-'Prognoza długu'!O15)/WPF!O9+(WPF!P10+WPF!P13-'Prognoza długu'!P15)/WPF!P9+(WPF!Q10+WPF!Q13-'Prognoza długu'!Q15)/WPF!Q9)/3)</f>
        <v>0.06864564714748328</v>
      </c>
      <c r="S11" s="14">
        <f>IF(WPF!R9=0,0,((WPF!P10+WPF!P13-'Prognoza długu'!P15)/WPF!P9+(WPF!Q10+WPF!Q13-'Prognoza długu'!Q15)/WPF!Q9+(WPF!R10+WPF!R13-'Prognoza długu'!R15)/WPF!R9)/3)</f>
        <v>0.06216019574223563</v>
      </c>
      <c r="T11" s="14">
        <f>IF(WPF!S9=0,0,((WPF!Q10+WPF!Q13-'Prognoza długu'!Q15)/WPF!Q9+(WPF!R10+WPF!R13-'Prognoza długu'!R15)/WPF!R9+(WPF!S10+WPF!S13-'Prognoza długu'!S15)/WPF!S9)/3)</f>
        <v>0.0601345395452265</v>
      </c>
      <c r="U11" s="14">
        <f>IF(WPF!T9=0,0,((WPF!R10+WPF!R13-'Prognoza długu'!R15)/WPF!R9+(WPF!S10+WPF!S13-'Prognoza długu'!S15)/WPF!S9+(WPF!T10+WPF!T13-'Prognoza długu'!T15)/WPF!T9)/3)</f>
        <v>0.05894681987935129</v>
      </c>
      <c r="V11" s="14">
        <f>IF(WPF!U9=0,0,((WPF!S10+WPF!S13-'Prognoza długu'!S15)/WPF!S9+(WPF!T10+WPF!T13-'Prognoza długu'!T15)/WPF!T9+(WPF!U10+WPF!U13-'Prognoza długu'!U15)/WPF!U9)/3)</f>
        <v>0.05780148028776544</v>
      </c>
    </row>
    <row r="12" spans="1:22" ht="35.25" customHeight="1">
      <c r="A12" s="6" t="s">
        <v>55</v>
      </c>
      <c r="B12" s="7" t="s">
        <v>56</v>
      </c>
      <c r="C12" s="23"/>
      <c r="D12" s="18" t="s">
        <v>57</v>
      </c>
      <c r="E12" s="18"/>
      <c r="F12" s="16" t="str">
        <f>IF(F10=0,"'nie dotyczy'",IF(F10&lt;=F11,"'zgodny z art.243 UFP'","'niezgodny z art.243 UFP'"))</f>
        <v>'niezgodny z art.243 UFP'</v>
      </c>
      <c r="G12" s="75" t="str">
        <f>IF(G10=0,"'nie dotyczy'",IF(G10&lt;=G11,"'zgodny z art.243 UFP'","'niezgodny z art.243 UFP'"))</f>
        <v>'niezgodny z art.243 UFP'</v>
      </c>
      <c r="H12" s="75" t="str">
        <f aca="true" t="shared" si="0" ref="H12:V12">IF(H10=0,"'nie dotyczy'",IF(H10&lt;=H11,"'zgodny z art.243 UFP'","'niezgodny z art.243 UFP'"))</f>
        <v>'niezgodny z art.243 UFP'</v>
      </c>
      <c r="I12" s="75" t="str">
        <f t="shared" si="0"/>
        <v>'zgodny z art.243 UFP'</v>
      </c>
      <c r="J12" s="75" t="str">
        <f t="shared" si="0"/>
        <v>'zgodny z art.243 UFP'</v>
      </c>
      <c r="K12" s="75" t="str">
        <f t="shared" si="0"/>
        <v>'zgodny z art.243 UFP'</v>
      </c>
      <c r="L12" s="75" t="str">
        <f t="shared" si="0"/>
        <v>'zgodny z art.243 UFP'</v>
      </c>
      <c r="M12" s="75" t="str">
        <f t="shared" si="0"/>
        <v>'zgodny z art.243 UFP'</v>
      </c>
      <c r="N12" s="75" t="str">
        <f t="shared" si="0"/>
        <v>'zgodny z art.243 UFP'</v>
      </c>
      <c r="O12" s="75" t="str">
        <f t="shared" si="0"/>
        <v>'zgodny z art.243 UFP'</v>
      </c>
      <c r="P12" s="75" t="str">
        <f t="shared" si="0"/>
        <v>'zgodny z art.243 UFP'</v>
      </c>
      <c r="Q12" s="75" t="str">
        <f t="shared" si="0"/>
        <v>'zgodny z art.243 UFP'</v>
      </c>
      <c r="R12" s="75" t="str">
        <f t="shared" si="0"/>
        <v>'zgodny z art.243 UFP'</v>
      </c>
      <c r="S12" s="75" t="str">
        <f t="shared" si="0"/>
        <v>'zgodny z art.243 UFP'</v>
      </c>
      <c r="T12" s="75" t="str">
        <f t="shared" si="0"/>
        <v>'zgodny z art.243 UFP'</v>
      </c>
      <c r="U12" s="75" t="str">
        <f t="shared" si="0"/>
        <v>'zgodny z art.243 UFP'</v>
      </c>
      <c r="V12" s="75" t="str">
        <f t="shared" si="0"/>
        <v>'zgodny z art.243 UFP'</v>
      </c>
    </row>
    <row r="13" spans="1:22" ht="30" customHeight="1">
      <c r="A13" s="4" t="s">
        <v>58</v>
      </c>
      <c r="B13" s="5" t="s">
        <v>59</v>
      </c>
      <c r="C13" s="23"/>
      <c r="D13" s="13">
        <f>IF(WPF!D9=0,0,WPF!D29/WPF!D9%)</f>
        <v>2.5804842150258382</v>
      </c>
      <c r="E13" s="13">
        <f>IF(WPF!E9=0,0,WPF!E29/WPF!E9%)</f>
        <v>3.08478504483284</v>
      </c>
      <c r="F13" s="13">
        <f>IF(WPF!F9=0,0,WPF!F29/WPF!F9%)</f>
        <v>5.823208296823405</v>
      </c>
      <c r="G13" s="13">
        <f>IF(WPF!G9=0,0,WPF!G29/WPF!G9%)</f>
        <v>5.598616204946542</v>
      </c>
      <c r="H13" s="13">
        <f>IF(WPF!H9=0,0,(WPF!H29-H8)/WPF!H9%)</f>
        <v>7.962134663879846</v>
      </c>
      <c r="I13" s="13">
        <f>IF(WPF!I9=0,0,(WPF!I29-I8)/WPF!I9%)</f>
        <v>7.8695283104749105</v>
      </c>
      <c r="J13" s="74">
        <f>IF(WPF!J9=0,0,WPF!J29/WPF!J9%)</f>
        <v>7.876026743667787</v>
      </c>
      <c r="K13" s="74">
        <f>IF(WPF!K9=0,0,WPF!K29/WPF!K9%)</f>
        <v>6.68134368112515</v>
      </c>
      <c r="L13" s="74">
        <f>IF(WPF!L9=0,0,WPF!L29/WPF!L9%)</f>
        <v>7.212881642290365</v>
      </c>
      <c r="M13" s="74">
        <f>IF(WPF!M9=0,0,WPF!M29/WPF!M9%)</f>
        <v>6.47010378759679</v>
      </c>
      <c r="N13" s="74">
        <f>IF(WPF!N9=0,0,WPF!N29/WPF!N9%)</f>
        <v>6.109889072712799</v>
      </c>
      <c r="O13" s="74">
        <f>IF(WPF!O9=0,0,WPF!O29/WPF!O9%)</f>
        <v>5.531623800150817</v>
      </c>
      <c r="P13" s="74">
        <f>IF(WPF!P9=0,0,WPF!P29/WPF!P9%)</f>
        <v>2.885250949816419</v>
      </c>
      <c r="Q13" s="74">
        <f>IF(WPF!Q9=0,0,WPF!Q29/WPF!Q9%)</f>
        <v>2.5463978866375725</v>
      </c>
      <c r="R13" s="74">
        <f>IF(WPF!R9=0,0,WPF!R29/WPF!R9%)</f>
        <v>2.437460749041721</v>
      </c>
      <c r="S13" s="74">
        <f>IF(WPF!S9=0,0,WPF!S29/WPF!S9%)</f>
        <v>2.060952034429089</v>
      </c>
      <c r="T13" s="74">
        <f>IF(WPF!T9=0,0,WPF!T29/WPF!T9%)</f>
        <v>1.9899111158823586</v>
      </c>
      <c r="U13" s="74">
        <f>IF(WPF!U9=0,0,WPF!U29/WPF!U9%)</f>
        <v>1.9149838728738928</v>
      </c>
      <c r="V13" s="74">
        <f>IF(WPF!V9=0,0,WPF!V29/WPF!V9%)</f>
        <v>0.669460962653147</v>
      </c>
    </row>
    <row r="14" spans="1:22" ht="29.25" customHeight="1">
      <c r="A14" s="4" t="s">
        <v>60</v>
      </c>
      <c r="B14" s="5" t="s">
        <v>61</v>
      </c>
      <c r="C14" s="23"/>
      <c r="D14" s="13">
        <f>IF(WPF!D9=0,0,D5/WPF!D9%)</f>
        <v>16.06756789529376</v>
      </c>
      <c r="E14" s="13">
        <f>IF(WPF!E9=0,0,E5/WPF!E9%)</f>
        <v>41.435106295976624</v>
      </c>
      <c r="F14" s="13">
        <f>IF(WPF!F9=0,0,F5/WPF!F9%)</f>
        <v>42.12378752692252</v>
      </c>
      <c r="G14" s="13">
        <f>IF(WPF!G9=0,0,G5/WPF!G9%)</f>
        <v>51.6482392086532</v>
      </c>
      <c r="H14" s="13">
        <f>IF(WPF!H9=0,0,(H5-H7)/WPF!H9%)</f>
        <v>51.28149877178142</v>
      </c>
      <c r="I14" s="13">
        <f>IF(WPF!I9=0,0,(I5-I7)/WPF!I9%)</f>
        <v>42.85279146079846</v>
      </c>
      <c r="J14" s="74">
        <f>IF(WPF!J9=0,0,J5/WPF!J9%)</f>
        <v>37.968172552105834</v>
      </c>
      <c r="K14" s="74">
        <f>IF(WPF!K9=0,0,K5/WPF!K9%)</f>
        <v>33.21464920354857</v>
      </c>
      <c r="L14" s="74">
        <f>IF(WPF!L9=0,0,L5/WPF!L9%)</f>
        <v>27.299465460127415</v>
      </c>
      <c r="M14" s="74">
        <f>IF(WPF!M9=0,0,M5/WPF!M9%)</f>
        <v>22.38291639775158</v>
      </c>
      <c r="N14" s="74">
        <f>IF(WPF!N9=0,0,N5/WPF!N9%)</f>
        <v>17.710929107166567</v>
      </c>
      <c r="O14" s="74">
        <f>IF(WPF!O9=0,0,O5/WPF!O9%)</f>
        <v>13.386818635766135</v>
      </c>
      <c r="P14" s="74">
        <f>IF(WPF!P9=0,0,P5/WPF!P9%)</f>
        <v>10.843075663159917</v>
      </c>
      <c r="Q14" s="74">
        <f>IF(WPF!Q9=0,0,Q5/WPF!Q9%)</f>
        <v>8.46484256630658</v>
      </c>
      <c r="R14" s="74">
        <f>IF(WPF!R9=0,0,R5/WPF!R9%)</f>
        <v>6.184688303307134</v>
      </c>
      <c r="S14" s="74">
        <f>IF(WPF!S9=0,0,S5/WPF!S9%)</f>
        <v>4.239860309158006</v>
      </c>
      <c r="T14" s="74">
        <f>IF(WPF!T9=0,0,T5/WPF!T9%)</f>
        <v>2.3771864998028884</v>
      </c>
      <c r="U14" s="74">
        <f>IF(WPF!U9=0,0,U5/WPF!U9%)</f>
        <v>0.5704608218159917</v>
      </c>
      <c r="V14" s="74">
        <f>IF(WPF!V9=0,0,V5/WPF!V9%)</f>
        <v>0</v>
      </c>
    </row>
    <row r="15" spans="1:22" ht="17.25" customHeight="1">
      <c r="A15" s="4" t="s">
        <v>62</v>
      </c>
      <c r="B15" s="5" t="s">
        <v>63</v>
      </c>
      <c r="C15" s="68">
        <v>46343369</v>
      </c>
      <c r="D15" s="53">
        <v>58316471</v>
      </c>
      <c r="E15" s="53">
        <v>60154534</v>
      </c>
      <c r="F15" s="53">
        <v>60080197</v>
      </c>
      <c r="G15" s="53">
        <v>62811162</v>
      </c>
      <c r="H15" s="53">
        <v>60918586</v>
      </c>
      <c r="I15" s="53">
        <v>62559259</v>
      </c>
      <c r="J15" s="53">
        <v>62763279</v>
      </c>
      <c r="K15" s="53">
        <v>63390392</v>
      </c>
      <c r="L15" s="53">
        <v>64023776</v>
      </c>
      <c r="M15" s="53">
        <v>64663495</v>
      </c>
      <c r="N15" s="53">
        <v>65309611</v>
      </c>
      <c r="O15" s="53">
        <v>65962188</v>
      </c>
      <c r="P15" s="53">
        <v>67609944</v>
      </c>
      <c r="Q15" s="53">
        <v>68994018</v>
      </c>
      <c r="R15" s="53">
        <v>70038423</v>
      </c>
      <c r="S15" s="53">
        <v>71691432</v>
      </c>
      <c r="T15" s="53">
        <v>72766803</v>
      </c>
      <c r="U15" s="53">
        <v>73858305</v>
      </c>
      <c r="V15" s="53">
        <v>74596888</v>
      </c>
    </row>
    <row r="16" spans="1:22" ht="18.75" customHeight="1">
      <c r="A16" s="4" t="s">
        <v>64</v>
      </c>
      <c r="B16" s="5" t="s">
        <v>65</v>
      </c>
      <c r="C16" s="68">
        <v>54211532</v>
      </c>
      <c r="D16" s="11">
        <f>WPF!D35+'Prognoza długu'!D15</f>
        <v>70912342</v>
      </c>
      <c r="E16" s="11">
        <f>WPF!E35+'Prognoza długu'!E15</f>
        <v>87540820</v>
      </c>
      <c r="F16" s="11">
        <f>WPF!F35+'Prognoza długu'!F15</f>
        <v>96094193</v>
      </c>
      <c r="G16" s="11">
        <f>WPF!G35+'Prognoza długu'!G15</f>
        <v>123889478</v>
      </c>
      <c r="H16" s="11">
        <f>WPF!H35+'Prognoza długu'!H15</f>
        <v>68055300</v>
      </c>
      <c r="I16" s="11">
        <f>WPF!I35+'Prognoza długu'!I15</f>
        <v>71959259</v>
      </c>
      <c r="J16" s="11">
        <f>WPF!J35+'Prognoza długu'!J15</f>
        <v>74381629</v>
      </c>
      <c r="K16" s="11">
        <f>WPF!K35+'Prognoza długu'!K15</f>
        <v>75241109</v>
      </c>
      <c r="L16" s="11">
        <f>WPF!L35+'Prognoza długu'!L15</f>
        <v>76111508</v>
      </c>
      <c r="M16" s="11">
        <f>WPF!M35+'Prognoza długu'!M15</f>
        <v>76992980</v>
      </c>
      <c r="N16" s="11">
        <f>WPF!N35+'Prognoza długu'!N15</f>
        <v>77885685</v>
      </c>
      <c r="O16" s="11">
        <f>WPF!O35+'Prognoza długu'!O15</f>
        <v>78789783</v>
      </c>
      <c r="P16" s="11">
        <f>WPF!P35+'Prognoza długu'!P15</f>
        <v>80694090</v>
      </c>
      <c r="Q16" s="11">
        <f>WPF!Q35+'Prognoza długu'!Q15</f>
        <v>82339846</v>
      </c>
      <c r="R16" s="11">
        <f>WPF!R35+'Prognoza długu'!R15</f>
        <v>83651167</v>
      </c>
      <c r="S16" s="11">
        <f>WPF!S35+'Prognoza długu'!S15</f>
        <v>85576430</v>
      </c>
      <c r="T16" s="11">
        <f>WPF!T35+'Prognoza długu'!T15</f>
        <v>86929500</v>
      </c>
      <c r="U16" s="11">
        <f>WPF!U35+'Prognoza długu'!U15</f>
        <v>88304255</v>
      </c>
      <c r="V16" s="11">
        <f>WPF!V35+'Prognoza długu'!V15</f>
        <v>89532759</v>
      </c>
    </row>
    <row r="17" spans="1:22" ht="31.5" customHeight="1">
      <c r="A17" s="4" t="s">
        <v>66</v>
      </c>
      <c r="B17" s="5" t="s">
        <v>67</v>
      </c>
      <c r="C17" s="68">
        <v>324425</v>
      </c>
      <c r="D17" s="11">
        <f>WPF!D9-D16</f>
        <v>-401932</v>
      </c>
      <c r="E17" s="11">
        <f>WPF!E9-E16</f>
        <v>-18063402</v>
      </c>
      <c r="F17" s="11">
        <f>WPF!F9-F16</f>
        <v>-7315830</v>
      </c>
      <c r="G17" s="11">
        <f>WPF!G9-G16</f>
        <v>-19335267</v>
      </c>
      <c r="H17" s="11">
        <f>WPF!H9-H16</f>
        <v>8527567</v>
      </c>
      <c r="I17" s="11">
        <f>WPF!I9-I16</f>
        <v>8845673</v>
      </c>
      <c r="J17" s="11">
        <f>WPF!J9-J16</f>
        <v>4628476</v>
      </c>
      <c r="K17" s="11">
        <f>WPF!K9-K16</f>
        <v>3759063</v>
      </c>
      <c r="L17" s="11">
        <f>WPF!L9-L16</f>
        <v>4290352</v>
      </c>
      <c r="M17" s="11">
        <f>WPF!M9-M16</f>
        <v>3853482</v>
      </c>
      <c r="N17" s="11">
        <f>WPF!N9-N16</f>
        <v>3654306</v>
      </c>
      <c r="O17" s="11">
        <f>WPF!O9-O16</f>
        <v>3434301</v>
      </c>
      <c r="P17" s="11">
        <f>WPF!P9-P16</f>
        <v>2036634</v>
      </c>
      <c r="Q17" s="11">
        <f>WPF!Q9-Q16</f>
        <v>1844484</v>
      </c>
      <c r="R17" s="11">
        <f>WPF!R9-R16</f>
        <v>1838784</v>
      </c>
      <c r="S17" s="11">
        <f>WPF!S9-S16</f>
        <v>1591489</v>
      </c>
      <c r="T17" s="11">
        <f>WPF!T9-T16</f>
        <v>1591489</v>
      </c>
      <c r="U17" s="11">
        <f>WPF!U9-U16</f>
        <v>1591489</v>
      </c>
      <c r="V17" s="11">
        <f>WPF!V9-V16</f>
        <v>512820</v>
      </c>
    </row>
    <row r="18" spans="1:22" ht="21.75" customHeight="1">
      <c r="A18" s="4">
        <v>11</v>
      </c>
      <c r="B18" s="80" t="s">
        <v>84</v>
      </c>
      <c r="C18" s="68"/>
      <c r="D18" s="11"/>
      <c r="E18" s="11"/>
      <c r="F18" s="11"/>
      <c r="G18" s="11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</row>
    <row r="19" spans="1:22" ht="18" customHeight="1">
      <c r="A19" s="4"/>
      <c r="B19" s="80" t="s">
        <v>85</v>
      </c>
      <c r="C19" s="68"/>
      <c r="D19" s="11"/>
      <c r="E19" s="11"/>
      <c r="F19" s="11"/>
      <c r="G19" s="11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</row>
    <row r="20" spans="1:22" ht="15.75" customHeight="1">
      <c r="A20" s="4">
        <v>12</v>
      </c>
      <c r="B20" s="5" t="s">
        <v>68</v>
      </c>
      <c r="C20" s="68">
        <v>3141360</v>
      </c>
      <c r="D20" s="11">
        <f>WPF!D23+WPF!D38</f>
        <v>4532732</v>
      </c>
      <c r="E20" s="11">
        <f>WPF!E23+WPF!E38</f>
        <v>21010436</v>
      </c>
      <c r="F20" s="11">
        <f>WPF!F23+WPF!F38</f>
        <v>14114827</v>
      </c>
      <c r="G20" s="11">
        <f>WPF!G23+WPF!G38</f>
        <v>23268856</v>
      </c>
      <c r="H20" s="11">
        <f>WPF!H23+WPF!H38</f>
        <v>4472950</v>
      </c>
      <c r="I20" s="11">
        <f>WPF!I23+WPF!I38</f>
        <v>0</v>
      </c>
      <c r="J20" s="11">
        <f>WPF!J23+WPF!J38</f>
        <v>0</v>
      </c>
      <c r="K20" s="11">
        <f>WPF!K23+WPF!K38</f>
        <v>0</v>
      </c>
      <c r="L20" s="11">
        <f>WPF!L23+WPF!L38</f>
        <v>0</v>
      </c>
      <c r="M20" s="11">
        <f>WPF!M23+WPF!M38</f>
        <v>0</v>
      </c>
      <c r="N20" s="11">
        <f>WPF!N23+WPF!N38</f>
        <v>0</v>
      </c>
      <c r="O20" s="11">
        <f>WPF!O23+WPF!O38</f>
        <v>0</v>
      </c>
      <c r="P20" s="11">
        <f>WPF!P23+WPF!P38</f>
        <v>0</v>
      </c>
      <c r="Q20" s="11">
        <f>WPF!Q23+WPF!Q38</f>
        <v>0</v>
      </c>
      <c r="R20" s="11">
        <f>WPF!R23+WPF!R38</f>
        <v>0</v>
      </c>
      <c r="S20" s="11">
        <f>WPF!S23+WPF!S38</f>
        <v>0</v>
      </c>
      <c r="T20" s="11">
        <f>WPF!T23+WPF!T38</f>
        <v>0</v>
      </c>
      <c r="U20" s="11">
        <f>WPF!U23+WPF!U38</f>
        <v>0</v>
      </c>
      <c r="V20" s="11">
        <f>WPF!V23+WPF!V38</f>
        <v>0</v>
      </c>
    </row>
    <row r="21" spans="1:22" ht="21" customHeight="1">
      <c r="A21" s="8">
        <v>13</v>
      </c>
      <c r="B21" s="9" t="s">
        <v>69</v>
      </c>
      <c r="C21" s="73" t="s">
        <v>74</v>
      </c>
      <c r="D21" s="15">
        <f>WPF!D30+WPF!D33</f>
        <v>1245899</v>
      </c>
      <c r="E21" s="15">
        <f>WPF!E30+WPF!E33</f>
        <v>1531135</v>
      </c>
      <c r="F21" s="15">
        <f>WPF!F30+WPF!F33</f>
        <v>3893569</v>
      </c>
      <c r="G21" s="15">
        <f>WPF!G30+WPF!G33</f>
        <v>3933589</v>
      </c>
      <c r="H21" s="15">
        <f>WPF!H30+WPF!H33</f>
        <v>13000517</v>
      </c>
      <c r="I21" s="15">
        <f>WPF!I30+WPF!I33</f>
        <v>8845673</v>
      </c>
      <c r="J21" s="15">
        <f>WPF!J30+WPF!J33</f>
        <v>4628476</v>
      </c>
      <c r="K21" s="15">
        <f>WPF!K30+WPF!K33</f>
        <v>3759063</v>
      </c>
      <c r="L21" s="15">
        <f>WPF!L30+WPF!L33</f>
        <v>4290352</v>
      </c>
      <c r="M21" s="15">
        <f>WPF!M30+WPF!M33</f>
        <v>3853482</v>
      </c>
      <c r="N21" s="15">
        <f>WPF!N30+WPF!N33</f>
        <v>3654306</v>
      </c>
      <c r="O21" s="15">
        <f>WPF!O30+WPF!O33</f>
        <v>3434301</v>
      </c>
      <c r="P21" s="15">
        <f>WPF!P30+WPF!P33</f>
        <v>2036634</v>
      </c>
      <c r="Q21" s="15">
        <f>WPF!Q30+WPF!Q33</f>
        <v>1844484</v>
      </c>
      <c r="R21" s="15">
        <f>WPF!R30+WPF!R33</f>
        <v>1838784</v>
      </c>
      <c r="S21" s="15">
        <f>WPF!S30+WPF!S33</f>
        <v>1591489</v>
      </c>
      <c r="T21" s="15">
        <f>WPF!T30+WPF!T33</f>
        <v>1591489</v>
      </c>
      <c r="U21" s="15">
        <f>WPF!U30+WPF!U33</f>
        <v>1591489</v>
      </c>
      <c r="V21" s="15">
        <f>WPF!V30+WPF!V33</f>
        <v>512820</v>
      </c>
    </row>
    <row r="22" spans="1:22" ht="21" customHeight="1">
      <c r="A22" s="8">
        <v>14</v>
      </c>
      <c r="B22" s="84" t="s">
        <v>81</v>
      </c>
      <c r="C22" s="73"/>
      <c r="D22" s="15"/>
      <c r="E22" s="15"/>
      <c r="F22" s="15"/>
      <c r="G22" s="15"/>
      <c r="H22" s="15">
        <f>WPF!H10-'Prognoza długu'!H15</f>
        <v>13659281</v>
      </c>
      <c r="I22" s="15">
        <f>WPF!I10-'Prognoza długu'!I15</f>
        <v>11445673</v>
      </c>
      <c r="J22" s="15">
        <f>WPF!J10-'Prognoza długu'!J15</f>
        <v>7520002</v>
      </c>
      <c r="K22" s="15">
        <f>WPF!K10-'Prognoza długu'!K15</f>
        <v>6708420</v>
      </c>
      <c r="L22" s="15">
        <f>WPF!L10-'Prognoza długu'!L15</f>
        <v>7298700</v>
      </c>
      <c r="M22" s="15">
        <f>WPF!M10-'Prognoza długu'!M15</f>
        <v>6921993</v>
      </c>
      <c r="N22" s="15">
        <f>WPF!N10-'Prognoza długu'!N15</f>
        <v>6784187</v>
      </c>
      <c r="O22" s="15">
        <f>WPF!O10-'Prognoza długu'!O15</f>
        <v>6626780</v>
      </c>
      <c r="P22" s="15">
        <f>WPF!P10-'Prognoza długu'!P15</f>
        <v>5292962</v>
      </c>
      <c r="Q22" s="15">
        <f>WPF!Q10-'Prognoza długu'!Q15</f>
        <v>5165938</v>
      </c>
      <c r="R22" s="15">
        <f>WPF!R10-'Prognoza długu'!R15</f>
        <v>5226667</v>
      </c>
      <c r="S22" s="15">
        <f>WPF!S10-'Prognoza długu'!S15</f>
        <v>5047129</v>
      </c>
      <c r="T22" s="15">
        <f>WPF!T10-'Prognoza długu'!T15</f>
        <v>5116641</v>
      </c>
      <c r="U22" s="15">
        <f>WPF!U10-'Prognoza długu'!U15</f>
        <v>5187144</v>
      </c>
      <c r="V22" s="15">
        <f>WPF!V10-'Prognoza długu'!V15</f>
        <v>4648561</v>
      </c>
    </row>
    <row r="23" spans="1:22" ht="36" customHeight="1" thickBot="1">
      <c r="A23" s="85">
        <v>15</v>
      </c>
      <c r="B23" s="86" t="s">
        <v>70</v>
      </c>
      <c r="C23" s="87">
        <v>114.9</v>
      </c>
      <c r="D23" s="88">
        <f>IF(D15=0,0,(WPF!D10+WPF!D23)/'Prognoza długu'!D15%)</f>
        <v>110.3576912258631</v>
      </c>
      <c r="E23" s="88">
        <f>IF(E15=0,0,(WPF!E10+WPF!E23)/'Prognoza długu'!E15%)</f>
        <v>100.49530264834236</v>
      </c>
      <c r="F23" s="88">
        <f>IF(F15=0,0,(WPF!F10+WPF!F23)/'Prognoza długu'!F15%)</f>
        <v>106.30733617601155</v>
      </c>
      <c r="G23" s="88">
        <f>IF(G15=0,0,(WPF!G10+WPF!G23)/'Prognoza długu'!G15%)</f>
        <v>111.8437117912259</v>
      </c>
      <c r="H23" s="88">
        <f>IF(H15=0,0,(WPF!H10+WPF!H23)/'Prognoza długu'!H15%)</f>
        <v>125.70526013194069</v>
      </c>
      <c r="I23" s="88">
        <f>IF(I15=0,0,(WPF!I10+WPF!I23)/'Prognoza długu'!I15%)</f>
        <v>118.29572981355166</v>
      </c>
      <c r="J23" s="88">
        <f>IF(J15=0,0,(WPF!J10+WPF!J23)/'Prognoza długu'!J15%)</f>
        <v>111.98153143018547</v>
      </c>
      <c r="K23" s="88">
        <f>IF(K15=0,0,(WPF!K10+WPF!K23)/'Prognoza długu'!K15%)</f>
        <v>110.58270786525503</v>
      </c>
      <c r="L23" s="88">
        <f>IF(L15=0,0,(WPF!L10+WPF!L23)/'Prognoza długu'!L15%)</f>
        <v>111.39998365607177</v>
      </c>
      <c r="M23" s="88">
        <f>IF(M15=0,0,(WPF!M10+WPF!M23)/'Prognoza długu'!M15%)</f>
        <v>110.70463791046247</v>
      </c>
      <c r="N23" s="88">
        <f>IF(N15=0,0,(WPF!N10+WPF!N23)/'Prognoza długu'!N15%)</f>
        <v>110.38773144736692</v>
      </c>
      <c r="O23" s="88">
        <f>IF(O15=0,0,(WPF!O10+WPF!O23)/'Prognoza długu'!O15%)</f>
        <v>110.04633139216061</v>
      </c>
      <c r="P23" s="88">
        <f>IF(P15=0,0,(WPF!P10+WPF!P23)/'Prognoza długu'!P15%)</f>
        <v>107.8286738412326</v>
      </c>
      <c r="Q23" s="88">
        <f>IF(Q15=0,0,(WPF!Q10+WPF!Q23)/'Prognoza długu'!Q15%)</f>
        <v>107.48751580173226</v>
      </c>
      <c r="R23" s="88">
        <f>IF(R15=0,0,(WPF!R10+WPF!R23)/'Prognoza długu'!R15%)</f>
        <v>107.46257093766945</v>
      </c>
      <c r="S23" s="88">
        <f>IF(S15=0,0,(WPF!S10+WPF!S23)/'Prognoza długu'!S15%)</f>
        <v>107.04007279419388</v>
      </c>
      <c r="T23" s="88">
        <f>IF(T15=0,0,(WPF!T10+WPF!T23)/'Prognoza długu'!T15%)</f>
        <v>107.03155943239666</v>
      </c>
      <c r="U23" s="88">
        <f>IF(U15=0,0,(WPF!U10+WPF!U23)/'Prognoza długu'!U15%)</f>
        <v>107.02310187053439</v>
      </c>
      <c r="V23" s="88">
        <f>IF(V15=0,0,(WPF!V10+WPF!V23)/'Prognoza długu'!V15%)</f>
        <v>106.23157496865016</v>
      </c>
    </row>
    <row r="24" ht="37.5" customHeight="1" thickBot="1" thickTop="1">
      <c r="C24" s="1"/>
    </row>
    <row r="25" spans="2:22" ht="13.5" thickBot="1">
      <c r="B25" s="12" t="s">
        <v>71</v>
      </c>
      <c r="C25" s="2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</row>
  </sheetData>
  <sheetProtection/>
  <mergeCells count="5">
    <mergeCell ref="K1:N1"/>
    <mergeCell ref="A2:O2"/>
    <mergeCell ref="A3:A4"/>
    <mergeCell ref="B3:B4"/>
    <mergeCell ref="C3:O3"/>
  </mergeCells>
  <printOptions horizontalCentered="1" verticalCentered="1"/>
  <pageMargins left="0" right="0" top="0.3937007874015748" bottom="0.4724409448818898" header="0.3937007874015748" footer="0.3937007874015748"/>
  <pageSetup fitToHeight="1" fitToWidth="1"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2011-11-10T10:47:17Z</cp:lastPrinted>
  <dcterms:created xsi:type="dcterms:W3CDTF">2010-11-04T09:45:05Z</dcterms:created>
  <dcterms:modified xsi:type="dcterms:W3CDTF">2011-11-10T10:47:35Z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