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510" windowWidth="12000" windowHeight="6360" activeTab="1"/>
  </bookViews>
  <sheets>
    <sheet name="Arkusz5" sheetId="1" r:id="rId1"/>
    <sheet name="Arkusz1" sheetId="2" r:id="rId2"/>
    <sheet name="Arkusz2" sheetId="3" r:id="rId3"/>
  </sheets>
  <definedNames>
    <definedName name="_xlnm.Print_Area" localSheetId="1">'Arkusz1'!$A$1:$U$94</definedName>
    <definedName name="_xlnm.Print_Area" localSheetId="2">'Arkusz2'!$A$1:$F$123</definedName>
    <definedName name="_xlnm.Print_Titles" localSheetId="1">'Arkusz1'!$2:$4</definedName>
  </definedNames>
  <calcPr fullCalcOnLoad="1"/>
</workbook>
</file>

<file path=xl/comments1.xml><?xml version="1.0" encoding="utf-8"?>
<comments xmlns="http://schemas.openxmlformats.org/spreadsheetml/2006/main">
  <authors>
    <author>nowy</author>
  </authors>
  <commentList>
    <comment ref="B35" authorId="0">
      <text>
        <r>
          <rPr>
            <b/>
            <sz val="8"/>
            <rFont val="Tahoma"/>
            <family val="0"/>
          </rPr>
          <t xml:space="preserve">Koszt studium ?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nowy</author>
  </authors>
  <commentList>
    <comment ref="C37" authorId="0">
      <text>
        <r>
          <rPr>
            <b/>
            <sz val="8"/>
            <rFont val="Tahoma"/>
            <family val="0"/>
          </rPr>
          <t xml:space="preserve">Koszt studium ?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<sst xmlns="http://schemas.openxmlformats.org/spreadsheetml/2006/main" count="582" uniqueCount="321">
  <si>
    <t>nr zadania</t>
  </si>
  <si>
    <t>Zadanie</t>
  </si>
  <si>
    <t>Łącznie w latach           2005-2009</t>
  </si>
  <si>
    <t>Środki własne</t>
  </si>
  <si>
    <t>Środki z UE</t>
  </si>
  <si>
    <t>Inne</t>
  </si>
  <si>
    <t>I  Poprawa układu drogowego</t>
  </si>
  <si>
    <t xml:space="preserve">Domeny strategiczne  </t>
  </si>
  <si>
    <t>Drogi Razem</t>
  </si>
  <si>
    <t>D1</t>
  </si>
  <si>
    <t>D2</t>
  </si>
  <si>
    <t>D3</t>
  </si>
  <si>
    <t>D4</t>
  </si>
  <si>
    <t>D5</t>
  </si>
  <si>
    <t>D6</t>
  </si>
  <si>
    <t>D7</t>
  </si>
  <si>
    <r>
      <t>Przebudowa drogi S 2615 w Wiślicy - 2,5 km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</si>
  <si>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t>D8</t>
  </si>
  <si>
    <r>
      <t>Przebudowa drogi S 2618 na odc.1,5 km w Kostkowicach (</t>
    </r>
    <r>
      <rPr>
        <b/>
        <i/>
        <sz val="8"/>
        <rFont val="Arial CE"/>
        <family val="2"/>
      </rPr>
      <t>W</t>
    </r>
    <r>
      <rPr>
        <sz val="8"/>
        <rFont val="Arial CE"/>
        <family val="2"/>
      </rPr>
      <t xml:space="preserve">) </t>
    </r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</si>
  <si>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</si>
  <si>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</si>
  <si>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</si>
  <si>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</si>
  <si>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</si>
  <si>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</si>
  <si>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</si>
  <si>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</si>
  <si>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</si>
  <si>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</si>
  <si>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r>
      <t>Przebudowa drogi S 2628 w Zebrzydowicach - 
2 km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</si>
  <si>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t>D19</t>
  </si>
  <si>
    <r>
      <t>Przebudowa drogi S 2633 na odc.1,5 km w Chybiu (</t>
    </r>
    <r>
      <rPr>
        <b/>
        <i/>
        <sz val="8"/>
        <rFont val="Arial CE"/>
        <family val="2"/>
      </rPr>
      <t>W</t>
    </r>
    <r>
      <rPr>
        <sz val="8"/>
        <rFont val="Arial CE"/>
        <family val="2"/>
      </rPr>
      <t xml:space="preserve">) </t>
    </r>
  </si>
  <si>
    <t>D20</t>
  </si>
  <si>
    <r>
      <t>Przebudowa S 2633 (most w Strumieniu)   (</t>
    </r>
    <r>
      <rPr>
        <b/>
        <i/>
        <sz val="8"/>
        <rFont val="Arial CE"/>
        <family val="2"/>
      </rPr>
      <t>P</t>
    </r>
    <r>
      <rPr>
        <sz val="8"/>
        <rFont val="Arial CE"/>
        <family val="2"/>
      </rPr>
      <t xml:space="preserve">) </t>
    </r>
  </si>
  <si>
    <t>D21</t>
  </si>
  <si>
    <r>
      <t>Przebudowa drogi S 2636 (Drogomyśl, Zabłocie) - 
2,4 km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</si>
  <si>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t>D22</t>
  </si>
  <si>
    <r>
      <t>Przebudowa drogi S 2638 w Pierśćcu  - 3,5 km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</si>
  <si>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t>D23</t>
  </si>
  <si>
    <r>
      <t>Przebudowa drogi S 2639 w Zaborzu - 2,2 km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</si>
  <si>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t>D24</t>
  </si>
  <si>
    <t>D25</t>
  </si>
  <si>
    <t>D26</t>
  </si>
  <si>
    <t>D27</t>
  </si>
  <si>
    <r>
      <t>Przebudowa drogi S 2643 w Istebnej - 2,4 km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</si>
  <si>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t>D28</t>
  </si>
  <si>
    <r>
      <t>Przebudowa drogi S 2644 w Jaworzynce  - 3,6 km (</t>
    </r>
    <r>
      <rPr>
        <b/>
        <i/>
        <sz val="8"/>
        <rFont val="Arial CE"/>
        <family val="2"/>
      </rPr>
      <t>W</t>
    </r>
    <r>
      <rPr>
        <sz val="8"/>
        <rFont val="Arial CE"/>
        <family val="2"/>
      </rPr>
      <t xml:space="preserve">) </t>
    </r>
  </si>
  <si>
    <t>D29</t>
  </si>
  <si>
    <t>D30</t>
  </si>
  <si>
    <r>
      <t>Przebudowa drogi S 2674 (ul. Zameczek w Wiśle) - 2,9 km (</t>
    </r>
    <r>
      <rPr>
        <b/>
        <i/>
        <sz val="8"/>
        <rFont val="Arial CE"/>
        <family val="2"/>
      </rPr>
      <t>W</t>
    </r>
    <r>
      <rPr>
        <sz val="8"/>
        <rFont val="Arial CE"/>
        <family val="2"/>
      </rPr>
      <t xml:space="preserve">) </t>
    </r>
  </si>
  <si>
    <t>D31</t>
  </si>
  <si>
    <t>D32</t>
  </si>
  <si>
    <t>D33</t>
  </si>
  <si>
    <t>D34</t>
  </si>
  <si>
    <r>
      <t>Poprawa spójności układu komunikacyjnego Cieszyna - II etap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</si>
  <si>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t>D35</t>
  </si>
  <si>
    <t>D36</t>
  </si>
  <si>
    <r>
      <t>Przebudowa mostu w Ustroniu (ul. Wczasowa) (</t>
    </r>
    <r>
      <rPr>
        <b/>
        <i/>
        <sz val="8"/>
        <rFont val="Arial CE"/>
        <family val="2"/>
      </rPr>
      <t>P</t>
    </r>
    <r>
      <rPr>
        <sz val="8"/>
        <rFont val="Arial CE"/>
        <family val="2"/>
      </rPr>
      <t xml:space="preserve">) </t>
    </r>
  </si>
  <si>
    <t>II Turystyka i Kultura</t>
  </si>
  <si>
    <t>Domeny strategiczne</t>
  </si>
  <si>
    <t>Turystyka  i Kultura RAZEM</t>
  </si>
  <si>
    <t>Aktywizacja terenów wiejskich poprzez promocję turystyki i kultury</t>
  </si>
  <si>
    <t>TK1</t>
  </si>
  <si>
    <t>Poprawa jakości szlaków turystycznych</t>
  </si>
  <si>
    <t>TK2</t>
  </si>
  <si>
    <t>Turystyczne zagospodarowanie szczytów górskich poprzez budowę wież widokowych i budowę plansz z panoramami widokowymi oraz doposażenie szlaków turystycznych</t>
  </si>
  <si>
    <t>TK3</t>
  </si>
  <si>
    <t>TK4</t>
  </si>
  <si>
    <t xml:space="preserve">Remont dachu  Muzeum w Skoczowie </t>
  </si>
  <si>
    <t>TK5</t>
  </si>
  <si>
    <t>Ochrona dóbr kultury</t>
  </si>
  <si>
    <t>TK6</t>
  </si>
  <si>
    <t>Konserwacja malowideł i eksponatów muzealnych w Muzeum Śląska Cieszyńskiego</t>
  </si>
  <si>
    <t>III Infrastruktura  Edukacyjna</t>
  </si>
  <si>
    <t>Edukacja</t>
  </si>
  <si>
    <t>Edukacja RAZEM</t>
  </si>
  <si>
    <t>E1</t>
  </si>
  <si>
    <t>E2</t>
  </si>
  <si>
    <r>
      <t xml:space="preserve">II. I LO im. A .Osuchowskiego w Cieszynie          </t>
    </r>
    <r>
      <rPr>
        <sz val="8"/>
        <rFont val="Arial"/>
        <family val="2"/>
      </rPr>
      <t xml:space="preserve">Elewacja i pokrycie dachowe </t>
    </r>
  </si>
  <si>
    <t>E3</t>
  </si>
  <si>
    <t>E4</t>
  </si>
  <si>
    <t>E5</t>
  </si>
  <si>
    <t>E6</t>
  </si>
  <si>
    <t>E7</t>
  </si>
  <si>
    <t>E8</t>
  </si>
  <si>
    <r>
      <t>XII. ZSGH im. W. Reymonta w Wiśle</t>
    </r>
    <r>
      <rPr>
        <sz val="8"/>
        <rFont val="Arial"/>
        <family val="2"/>
      </rPr>
      <t xml:space="preserve">                   Remont boiska do koszykówki, budowa boiska do siatkówki i tenisa</t>
    </r>
  </si>
  <si>
    <t>E9</t>
  </si>
  <si>
    <t xml:space="preserve">Powrót Zespołu Szkół Mechaniczno -Elektrycznych w Cieszynie do ZSP nr 2 w Cieszynie </t>
  </si>
  <si>
    <t>E10</t>
  </si>
  <si>
    <t>Termomodernizacja ZSZ w Skoczowie</t>
  </si>
  <si>
    <t>IV  Infrastruktura  Społeczna</t>
  </si>
  <si>
    <t>Pomoc Społeczna RAZEM</t>
  </si>
  <si>
    <t>I. PDPS w Pogórzu</t>
  </si>
  <si>
    <t>PS1</t>
  </si>
  <si>
    <t>Modernizacja i przebudowa budynku administracyjnego i budynku "Zamek"</t>
  </si>
  <si>
    <t>II. PDPS "Feniks" w Skoczowie</t>
  </si>
  <si>
    <t>PS2</t>
  </si>
  <si>
    <t>Modernizacja pomieszczeń</t>
  </si>
  <si>
    <t>PS3</t>
  </si>
  <si>
    <t>Remont elewacji</t>
  </si>
  <si>
    <t>III. PDPS "Pogodna Jesień" w Cieszynie</t>
  </si>
  <si>
    <t>PS4</t>
  </si>
  <si>
    <t>PS5</t>
  </si>
  <si>
    <t>PS6</t>
  </si>
  <si>
    <t>Instalacja  baterii słonecznych</t>
  </si>
  <si>
    <t>PS7</t>
  </si>
  <si>
    <t>Wykonanie małej architektury</t>
  </si>
  <si>
    <t>IV. PDPS "Bursztyn" w Kończycach Małych</t>
  </si>
  <si>
    <t>PS8</t>
  </si>
  <si>
    <t>Adaptacja pomieszczeń gospodarczych na pokoje mieszkalne i łazienki</t>
  </si>
  <si>
    <t>PS9</t>
  </si>
  <si>
    <t>PS10</t>
  </si>
  <si>
    <t>PS11</t>
  </si>
  <si>
    <t>PS12</t>
  </si>
  <si>
    <t>V  Infrastruktura ochrony zdrowia</t>
  </si>
  <si>
    <t>Ochrona Zdrowia RAZEM</t>
  </si>
  <si>
    <t>Z1</t>
  </si>
  <si>
    <t>Z2</t>
  </si>
  <si>
    <t>VI  Infrastruktura  administracyjna i informatyzacja urzędu</t>
  </si>
  <si>
    <t xml:space="preserve">                 Przedsiębiorczość</t>
  </si>
  <si>
    <t>Infrastruktura administracyjna RAZEM</t>
  </si>
  <si>
    <t>SI1</t>
  </si>
  <si>
    <t>Adaptacja budynku na archiwum Starostwa Powiatowego przy ul. Frysztackiej w Cieszynie</t>
  </si>
  <si>
    <t>SI2</t>
  </si>
  <si>
    <t>SI3</t>
  </si>
  <si>
    <r>
      <t xml:space="preserve">Realizacja projektu </t>
    </r>
    <r>
      <rPr>
        <b/>
        <sz val="8"/>
        <rFont val="Arial"/>
        <family val="2"/>
      </rPr>
      <t xml:space="preserve">SEKAP- </t>
    </r>
    <r>
      <rPr>
        <sz val="8"/>
        <rFont val="Arial"/>
        <family val="2"/>
      </rPr>
      <t xml:space="preserve"> Zakup i montaż serwerów  wraz z uruchomieniem i instalacją kiosku (świadczenie usług drogą elektroniczną) i zakupieniem oprogramowania (Antywirusowy, Office, Specjalistyczne)</t>
    </r>
  </si>
  <si>
    <t>SI4</t>
  </si>
  <si>
    <t xml:space="preserve">Wymiana stanowisk komputerowych </t>
  </si>
  <si>
    <t>SI5</t>
  </si>
  <si>
    <t xml:space="preserve">Uruchomienie szybkiego łącza internetowego </t>
  </si>
  <si>
    <t>RAZEM</t>
  </si>
  <si>
    <t>Łącznie planowane środki na wszystkie zadania</t>
  </si>
  <si>
    <t>Środki z funduszy unijnych</t>
  </si>
  <si>
    <t>Udziały gmin / Inne</t>
  </si>
  <si>
    <t>PS13</t>
  </si>
  <si>
    <t xml:space="preserve">Adaptacja pomieszczeń </t>
  </si>
  <si>
    <t>VII. Dom Dziecka w Kończycach Wielkich</t>
  </si>
  <si>
    <t>Inwestycje modernizujące</t>
  </si>
  <si>
    <t xml:space="preserve">Komputeryzacja i doposażenie Muzeum Śląska Cieszyńskiego  </t>
  </si>
  <si>
    <t>D37</t>
  </si>
  <si>
    <r>
      <t>Poprawa spójności układu komunikacyjnego Cieszyna - I etap (cz. II) (</t>
    </r>
    <r>
      <rPr>
        <b/>
        <i/>
        <sz val="8"/>
        <rFont val="Arial CE"/>
        <family val="2"/>
      </rPr>
      <t>W</t>
    </r>
    <r>
      <rPr>
        <sz val="8"/>
        <rFont val="Arial CE"/>
        <family val="2"/>
      </rPr>
      <t xml:space="preserve">) </t>
    </r>
  </si>
  <si>
    <r>
      <t>Poprawa spójności układu komunikacyjnego Cieszyna - I etap (cz. I ) (</t>
    </r>
    <r>
      <rPr>
        <b/>
        <i/>
        <sz val="8"/>
        <rFont val="Arial CE"/>
        <family val="2"/>
      </rPr>
      <t>W</t>
    </r>
    <r>
      <rPr>
        <sz val="8"/>
        <rFont val="Arial CE"/>
        <family val="2"/>
      </rPr>
      <t xml:space="preserve">) </t>
    </r>
  </si>
  <si>
    <t>VI PDPS w Drogomyślu</t>
  </si>
  <si>
    <r>
      <t>Przebudowa drogi powiatowej S 2619 w gminie Skoczów  - 0,65 km - I etap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</si>
  <si>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r>
      <t>Przebudowa drogi powiatowej S 2619 w gminie Skoczów  - 2,2 km - II etap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</si>
  <si>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r>
      <t>Przystosowanie układu komunikacyjnego na terenie gminy Skoczów do sytuacji powstałej po wybudowaniu drogi ekspresowej S1 -  I etap (</t>
    </r>
    <r>
      <rPr>
        <b/>
        <i/>
        <sz val="8"/>
        <rFont val="Arial CE"/>
        <family val="2"/>
      </rPr>
      <t>W</t>
    </r>
    <r>
      <rPr>
        <sz val="8"/>
        <rFont val="Arial CE"/>
        <family val="2"/>
      </rPr>
      <t xml:space="preserve">) </t>
    </r>
  </si>
  <si>
    <r>
      <t>Przystosowanie układu komunikacyjnego na terenie gminy Skoczów do sytuacji powstałej po wybudowaniu drogi ekspresowej S1 -  II etap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</si>
  <si>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r>
      <t>Przystosowanie układu komunikacyjnego na terenie gminy Skoczów do sytuacji powstałej po wybudowaniu drogi ekspresowej S1 -  III etap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</si>
  <si>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r>
      <t xml:space="preserve">VI. ZSP nr 1 w Cieszynie </t>
    </r>
    <r>
      <rPr>
        <sz val="8"/>
        <rFont val="Arial"/>
        <family val="2"/>
      </rPr>
      <t xml:space="preserve">             
Termomodernizacja obiektów </t>
    </r>
  </si>
  <si>
    <r>
      <t xml:space="preserve">VII. ZSB w Cieszynie </t>
    </r>
    <r>
      <rPr>
        <sz val="8"/>
        <rFont val="Arial"/>
        <family val="2"/>
      </rPr>
      <t xml:space="preserve">                               Dokumentacja i wymiana drewnianych stropów          </t>
    </r>
  </si>
  <si>
    <r>
      <t>I. ZSO im. M.Kopernika w Cieszynie</t>
    </r>
    <r>
      <rPr>
        <sz val="8"/>
        <rFont val="Arial"/>
        <family val="2"/>
      </rPr>
      <t xml:space="preserve">                      Budowa hali sportowej z przewiązką do budynku szkoły </t>
    </r>
  </si>
  <si>
    <t xml:space="preserve">Modernizacja budynku Starostwa Powiatowego oraz parkingu przy ul. Szerokiej  </t>
  </si>
  <si>
    <r>
      <t>Przebudowa drogi S 2616 (od DW 937 do DW 938) w Kończycach Wielkich - 2,8 km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</si>
  <si>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r>
      <t>Przebudowa drogi S 2621 w Zamarskach - 0,7 km  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>)</t>
    </r>
    <r>
      <rPr>
        <b/>
        <i/>
        <sz val="8"/>
        <rFont val="Arial CE"/>
        <family val="2"/>
      </rPr>
      <t xml:space="preserve"> </t>
    </r>
  </si>
  <si>
    <t>Przebudowa drogi S 2624 na odcinku od Pogwizdowa do granicy państwa o dł. 2,4 km</t>
  </si>
  <si>
    <t>Kultura, Turystyka i Sport</t>
  </si>
  <si>
    <t>Komputeryzacja i doposażenie Biblioteki Powiatowej</t>
  </si>
  <si>
    <r>
      <t xml:space="preserve">V. ZSEG im. Macierzy Ziemi Cieszyńskiej    </t>
    </r>
    <r>
      <rPr>
        <sz val="8"/>
        <rFont val="Arial"/>
        <family val="2"/>
      </rPr>
      <t xml:space="preserve">      Remont elewacji budynku</t>
    </r>
  </si>
  <si>
    <t>Remont części klatki schodowej prowadzących do gabinetów rehabilitacji z zakupem platformy schodowej</t>
  </si>
  <si>
    <t>V. Dom Dziecka w Cieszynie</t>
  </si>
  <si>
    <t>Adaptacja pomieszczeń do potrzeb wychowanków (przeniesienie wychowanków  Domu Dziecka w Kończycach Wielkich do innych pomieszczeń)</t>
  </si>
  <si>
    <t>Przedsiębiorczość, Współpraca Transgraniczna</t>
  </si>
  <si>
    <r>
      <t>Modernizacja głównego ciągu komunikacyjnego łaczącego turystyczną gminę Brenna z drogą ekspresową S1 - I etap  (</t>
    </r>
    <r>
      <rPr>
        <b/>
        <i/>
        <sz val="8"/>
        <rFont val="Arial CE"/>
        <family val="2"/>
      </rPr>
      <t>W</t>
    </r>
    <r>
      <rPr>
        <sz val="8"/>
        <rFont val="Arial CE"/>
        <family val="2"/>
      </rPr>
      <t xml:space="preserve">)                                                 </t>
    </r>
  </si>
  <si>
    <r>
      <t>Modernizacja głównego ciągu komunikacyjnego łaczącego turystyczną gminę Brenna z drogą ekspresową S1 - II etap 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</si>
  <si>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t>LEGENDA:</t>
  </si>
  <si>
    <t>W - wykonanie</t>
  </si>
  <si>
    <r>
      <t>Przebudowa drogi S 2606 w Kozakowicach - 1,4 km</t>
    </r>
    <r>
      <rPr>
        <b/>
        <i/>
        <sz val="8"/>
        <rFont val="Arial CE"/>
        <family val="2"/>
      </rPr>
      <t xml:space="preserve">  </t>
    </r>
    <r>
      <rPr>
        <sz val="8"/>
        <rFont val="Arial CE"/>
        <family val="2"/>
      </rPr>
      <t>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>)</t>
    </r>
    <r>
      <rPr>
        <b/>
        <i/>
        <sz val="8"/>
        <rFont val="Arial CE"/>
        <family val="2"/>
      </rPr>
      <t xml:space="preserve"> </t>
    </r>
  </si>
  <si>
    <r>
      <t>Przebudowa drogi S 2614 w Kisielowie - 2,8 km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</si>
  <si>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t>Projekt: Dziedzictwo Śląska Cieszyńskiego</t>
  </si>
  <si>
    <t>Adaptacja pomieszczeń gospodarczych  na pracownię terapii zajęciowej</t>
  </si>
  <si>
    <r>
      <t>Przebudowa drogi S 2610 w Goleszowie                    (ul. Grabowa) -2,5 km (</t>
    </r>
    <r>
      <rPr>
        <b/>
        <i/>
        <sz val="8"/>
        <rFont val="Arial CE"/>
        <family val="2"/>
      </rPr>
      <t>P</t>
    </r>
    <r>
      <rPr>
        <sz val="8"/>
        <rFont val="Arial CE"/>
        <family val="2"/>
      </rPr>
      <t xml:space="preserve">) </t>
    </r>
  </si>
  <si>
    <r>
      <t>Przebudowa drogi S 2608 w Cieszynie (al. Łyska) - 3 km   (</t>
    </r>
    <r>
      <rPr>
        <b/>
        <i/>
        <sz val="8"/>
        <rFont val="Arial CE"/>
        <family val="2"/>
      </rPr>
      <t>P</t>
    </r>
    <r>
      <rPr>
        <sz val="8"/>
        <rFont val="Arial CE"/>
        <family val="2"/>
      </rPr>
      <t xml:space="preserve">) </t>
    </r>
  </si>
  <si>
    <r>
      <t>Przebudowa ul. Dominikańskiej oraz ul. 3 Maja i Daszyńskiego w Ustroniu- 5 km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</si>
  <si>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r>
      <t>Przebudowa drogi S 2677 (most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>- ul. Olimpijska w Wiśle) (</t>
    </r>
    <r>
      <rPr>
        <b/>
        <i/>
        <sz val="8"/>
        <rFont val="Arial CE"/>
        <family val="2"/>
      </rPr>
      <t>P</t>
    </r>
    <r>
      <rPr>
        <sz val="8"/>
        <rFont val="Arial CE"/>
        <family val="2"/>
      </rPr>
      <t xml:space="preserve">) </t>
    </r>
  </si>
  <si>
    <r>
      <t>Przebudowa drogi S 2678 (ul. Górnośląska w Wiśle) - 1,3 km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</si>
  <si>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r>
      <t xml:space="preserve">III. ZSO w Skoczowie </t>
    </r>
    <r>
      <rPr>
        <sz val="8"/>
        <rFont val="Arial"/>
        <family val="2"/>
      </rPr>
      <t>Modernizacja boiska sportowego</t>
    </r>
  </si>
  <si>
    <r>
      <t xml:space="preserve">IV. ZSO im. P.Stalmacha w Wiśle </t>
    </r>
    <r>
      <rPr>
        <sz val="8"/>
        <rFont val="Arial"/>
        <family val="2"/>
      </rPr>
      <t xml:space="preserve">Budowa sali gimnastycznej </t>
    </r>
  </si>
  <si>
    <t xml:space="preserve">Rozbudowa i modernizacja Szpitala Ślaskiego w Cieszynie - dział zabiegowo-diagnostyczny. Etap I - Prace budowlane </t>
  </si>
  <si>
    <t xml:space="preserve">Rozbudowa i modernizacja Szpitala Śląskiego w Cieszynie - dział zabiegowo- diagnostyczny.Etap II - Wyposażenie </t>
  </si>
  <si>
    <r>
      <t>Przebudowa drogi S 2627  I etap (na odcinku 6,6 km od centrum Pruchnej do drogi DW 937)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</si>
  <si>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t>Przebudowa drogi 2627 II etap (na odcinku od skrzyżowania z DW 937 w Kończycach Małych do granicy państwa o dł. 3,6 km)</t>
  </si>
  <si>
    <r>
      <t>Przebudowa drogi S 2627 III etap (w Chybiu - 
2,6 km ) 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</si>
  <si>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r>
      <t>Przebudowa drogi S 2627 IV etap (most w Drogomyślu) 
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</si>
  <si>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r>
      <t>Przebudowa drogi S 2627 na odc. 2,2 km w Drogomyślu  (</t>
    </r>
    <r>
      <rPr>
        <b/>
        <i/>
        <sz val="8"/>
        <rFont val="Arial CE"/>
        <family val="2"/>
      </rPr>
      <t>W</t>
    </r>
    <r>
      <rPr>
        <sz val="8"/>
        <rFont val="Arial CE"/>
        <family val="2"/>
      </rPr>
      <t xml:space="preserve">) </t>
    </r>
  </si>
  <si>
    <t>Łącznie w latach           2005-2010</t>
  </si>
  <si>
    <r>
      <t xml:space="preserve">Nakłady finansowe w latach  </t>
    </r>
    <r>
      <rPr>
        <i/>
        <sz val="12"/>
        <rFont val="Arial"/>
        <family val="2"/>
      </rPr>
      <t>( w tys. zł)</t>
    </r>
  </si>
  <si>
    <t>Dziedzictwo Śląska Cieszyńskiego</t>
  </si>
  <si>
    <t>Poprawa jakości szlaków turystycznych. Turystyczne zagospodarowanie szczytów górskich poprzez budowę wież widokowych i budowę plansz z panoramami widokowymi oraz doposażenie szlaków turystycznych</t>
  </si>
  <si>
    <t>Ochrona dóbr kultury Konserwacja malowideł i eksponatów muzealnych w Muzeum Śląska Cieszyńskiego</t>
  </si>
  <si>
    <r>
      <t xml:space="preserve"> ZSO im. M.Kopernika w Cieszynie</t>
    </r>
    <r>
      <rPr>
        <sz val="8"/>
        <rFont val="Arial"/>
        <family val="2"/>
      </rPr>
      <t xml:space="preserve">                      Budowa hali sportowej z przewiązką do budynku szkoły </t>
    </r>
  </si>
  <si>
    <r>
      <t xml:space="preserve"> ZSO w Skoczowie                                              </t>
    </r>
    <r>
      <rPr>
        <sz val="8"/>
        <rFont val="Arial"/>
        <family val="2"/>
      </rPr>
      <t>Modernizacja boiska sportowego</t>
    </r>
  </si>
  <si>
    <r>
      <t xml:space="preserve"> ZSO im. P.Stalmacha w Wiśle                               </t>
    </r>
    <r>
      <rPr>
        <sz val="8"/>
        <rFont val="Arial"/>
        <family val="2"/>
      </rPr>
      <t xml:space="preserve">Budowa sali gimnastycznej </t>
    </r>
  </si>
  <si>
    <r>
      <t xml:space="preserve"> ZSEG im. Macierzy Ziemi Cieszyńskiej    </t>
    </r>
    <r>
      <rPr>
        <sz val="8"/>
        <rFont val="Arial"/>
        <family val="2"/>
      </rPr>
      <t xml:space="preserve">               Remont elewacji budynku</t>
    </r>
  </si>
  <si>
    <r>
      <t xml:space="preserve"> ZSP nr 1 w Cieszynie </t>
    </r>
    <r>
      <rPr>
        <sz val="8"/>
        <rFont val="Arial"/>
        <family val="2"/>
      </rPr>
      <t xml:space="preserve">             
Termomodernizacja obiektów </t>
    </r>
  </si>
  <si>
    <r>
      <t>ZSGH im. W. Reymonta w Wiśle</t>
    </r>
    <r>
      <rPr>
        <sz val="8"/>
        <rFont val="Arial"/>
        <family val="2"/>
      </rPr>
      <t xml:space="preserve">                              Remont boiska do koszykówki, budowa boiska do siatkówki i tenisa</t>
    </r>
  </si>
  <si>
    <r>
      <t xml:space="preserve">VII. ZSB w Cieszynie </t>
    </r>
    <r>
      <rPr>
        <sz val="8"/>
        <rFont val="Arial"/>
        <family val="2"/>
      </rPr>
      <t xml:space="preserve">                                            Wymiana drewnianych stropów          </t>
    </r>
  </si>
  <si>
    <t xml:space="preserve">                                                                 Ochrona Zdrowia i Pomoc Społeczna</t>
  </si>
  <si>
    <t xml:space="preserve">                                                               Ochrona Zdrowia i Pomoc Społeczna</t>
  </si>
  <si>
    <r>
      <t xml:space="preserve">Nakłady finansowe razem  </t>
    </r>
    <r>
      <rPr>
        <i/>
        <sz val="10"/>
        <rFont val="Arial"/>
        <family val="2"/>
      </rPr>
      <t>( w tys.zł)</t>
    </r>
  </si>
  <si>
    <t xml:space="preserve"> lata 2005 - 2010</t>
  </si>
  <si>
    <t>P - projekty techniczne</t>
  </si>
  <si>
    <t>PDPS w Pogórzu</t>
  </si>
  <si>
    <t>PDPS "Feniks" w Skoczowie</t>
  </si>
  <si>
    <t>PDPS "Pogodna Jesień" w Cieszynie</t>
  </si>
  <si>
    <t>PDPS "Bursztyn" w Kończycach Małych</t>
  </si>
  <si>
    <t>Dom Dziecka w Cieszynie</t>
  </si>
  <si>
    <t>PDPS w Drogomyślu</t>
  </si>
  <si>
    <t>Dom Dziecka w Kończycach Wielkich</t>
  </si>
  <si>
    <r>
      <t xml:space="preserve">Realizacja projektu </t>
    </r>
    <r>
      <rPr>
        <b/>
        <sz val="8"/>
        <rFont val="Arial"/>
        <family val="2"/>
      </rPr>
      <t>SEKAP-</t>
    </r>
    <r>
      <rPr>
        <sz val="8"/>
        <rFont val="Arial"/>
        <family val="2"/>
      </rPr>
      <t xml:space="preserve"> Przystosowanie infrastruktury informatycznej urzędu do świadczenia usług drogą elektroniczną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zakup i montaż serwerów oraz niezbędnego sprzętu, wraz z oprogramowaniem </t>
    </r>
  </si>
  <si>
    <r>
      <t>Modernizacja głównego ciągu komunikacyjnego łączącego turystyczną gminę Brenna z drogą ekspresową S1 - I etap  (</t>
    </r>
    <r>
      <rPr>
        <b/>
        <i/>
        <sz val="8"/>
        <rFont val="Arial CE"/>
        <family val="2"/>
      </rPr>
      <t>W</t>
    </r>
    <r>
      <rPr>
        <sz val="8"/>
        <rFont val="Arial CE"/>
        <family val="2"/>
      </rPr>
      <t xml:space="preserve">)                                                 </t>
    </r>
  </si>
  <si>
    <r>
      <t>Modernizacja głównego ciągu komunikacyjnego łączącego turystyczną gminę Brenna z drogą ekspresową S1 - II etap  (</t>
    </r>
    <r>
      <rPr>
        <b/>
        <i/>
        <sz val="8"/>
        <rFont val="Arial CE"/>
        <family val="2"/>
      </rPr>
      <t>P+W</t>
    </r>
    <r>
      <rPr>
        <sz val="8"/>
        <rFont val="Arial CE"/>
        <family val="2"/>
      </rPr>
      <t xml:space="preserve">) </t>
    </r>
  </si>
  <si>
    <r>
      <t xml:space="preserve"> I LO im. A .Osuchowskiego w Cieszynie          Wymiana e</t>
    </r>
    <r>
      <rPr>
        <sz val="8"/>
        <rFont val="Arial"/>
        <family val="2"/>
      </rPr>
      <t xml:space="preserve">lewacji i pokrycia dachowego </t>
    </r>
  </si>
  <si>
    <t xml:space="preserve">Rozbudowa i modernizacja Szpitala Śląskiego w Cieszynie - dział zabiegowo-diagnostyczny. Etap I - Prace budowlane </t>
  </si>
  <si>
    <t xml:space="preserve"> Przedsiębiorczość</t>
  </si>
  <si>
    <t xml:space="preserve">                                       Ochrona Zdrowia i Pomoc Społeczna</t>
  </si>
  <si>
    <t xml:space="preserve">  Ochrona Zdrowia i Pomoc Społeczna</t>
  </si>
  <si>
    <r>
      <t xml:space="preserve">Załącznik do uchwały Rady Powiatu Cieszyńskiego nr </t>
    </r>
    <r>
      <rPr>
        <b/>
        <sz val="6"/>
        <rFont val="Verdana"/>
        <family val="2"/>
      </rPr>
      <t>………………...…...</t>
    </r>
  </si>
  <si>
    <t xml:space="preserve">Modernizacja infrastruktury informatycznej i oprogramowania </t>
  </si>
  <si>
    <t>I  POPRAWA UKŁADU DROGOWEGO</t>
  </si>
  <si>
    <t>II TURYSTYKA I KULTURA</t>
  </si>
  <si>
    <t>III INFRASTRUKTURA EDUKACYJNA</t>
  </si>
  <si>
    <t>IV  INFRASTRUKTURA SPOŁECZNA</t>
  </si>
  <si>
    <t>VI  INFRASTRUKTURA ADMINISTRACYJNA I INFORMATYZACJA URZĘDU</t>
  </si>
  <si>
    <t>V INFRASTRUKTURA OCHRONY ZDROWIA</t>
  </si>
  <si>
    <t>II INFRASTRUKTURA SPOŁECZNA</t>
  </si>
  <si>
    <t xml:space="preserve"> RAZEM</t>
  </si>
  <si>
    <t>S1</t>
  </si>
  <si>
    <t>S2</t>
  </si>
  <si>
    <t>Zakup samochodu do przewozu osób niepełnosprawnych - SOSzW w Bogumiłku</t>
  </si>
  <si>
    <t>S3</t>
  </si>
  <si>
    <t>Zakup mikrobusu do przewozu osób niepełnosprawnych - DPS Turów</t>
  </si>
  <si>
    <t>S4</t>
  </si>
  <si>
    <t>S5</t>
  </si>
  <si>
    <t>S6</t>
  </si>
  <si>
    <t>Modernizacja i doposażenie pomieszczeń kuchennych - DPS Turów</t>
  </si>
  <si>
    <t>S7</t>
  </si>
  <si>
    <t>Zakup samochodu towarowo-osobowego - DPS Lelów</t>
  </si>
  <si>
    <t>S8</t>
  </si>
  <si>
    <t>Zakup sprzętu komputerowego i oprogramowania DPS Lelów</t>
  </si>
  <si>
    <t>Modernizacja i zakup wyposażenia pralni DPS Turów</t>
  </si>
  <si>
    <t>Zakup komputerów - DPS Turów</t>
  </si>
  <si>
    <t>Poprawa stanu infrastruktury drogowej,  telekomunikacyjnej i energetycznej oraz rolniczej</t>
  </si>
  <si>
    <t>Zapewnienie odpowiedniego poziomu pomocy społecznej</t>
  </si>
  <si>
    <t>Zmiana profilu systemu szkolnictwa i zwiększenie dostępności do edukacji na poziomie ponadgimnazjalnym, w tym szkolnictwa zawodowego i wyższym oraz kształcenia ustawicznego</t>
  </si>
  <si>
    <t>Poprawa jakości i dostępności opieki zdrowotnej</t>
  </si>
  <si>
    <t xml:space="preserve"> Ochrona i kultywowanie wartości przyrodniczych   i kulturowych</t>
  </si>
  <si>
    <t>Rozwój infrastruktury społeczeństwa informacyjnego</t>
  </si>
  <si>
    <t>Termoizolacja Szpitala w Blachowni – III etap-docieplanie ścian budynków, pralni, pomocy doraźnej i kuchni</t>
  </si>
  <si>
    <t>Z3</t>
  </si>
  <si>
    <t>Z4</t>
  </si>
  <si>
    <t>Z5</t>
  </si>
  <si>
    <t>OŚ1</t>
  </si>
  <si>
    <t>OŚ2</t>
  </si>
  <si>
    <t>OŚ3</t>
  </si>
  <si>
    <t>OŚ4</t>
  </si>
  <si>
    <t>I1</t>
  </si>
  <si>
    <t>Zadanie  S5 -środki własne DPS Turów</t>
  </si>
  <si>
    <t>Zadanie Z5 - środki własne ZOZ w Blachowni</t>
  </si>
  <si>
    <t>Zadanie Z3 - środki własne ZOZ w Blachowni w wys. 4 tys zł.</t>
  </si>
  <si>
    <t xml:space="preserve">Zadanie Z4 - środki własne ZOZ w Blachowni </t>
  </si>
  <si>
    <t>Modernizacja kotłowni szkolnej – Zespół Szkół w Złotym Potoku</t>
  </si>
  <si>
    <t>Termoizolacja ścian i wymiana instalacji c.o  w Liceum Ogólnokształcącym Kamienicy Polskiej</t>
  </si>
  <si>
    <t>Modernizacja kuchni stołówkowej wraz                          z zapleczem –  Zespół Szkół w Złotym Potoku</t>
  </si>
  <si>
    <t>Modernizacja istniejącego Oddziału Anestezjologii   i Intensywnej Terapii – Szpital w Blachowni</t>
  </si>
  <si>
    <t>Nr zadania</t>
  </si>
  <si>
    <t>Objaśnienia:</t>
  </si>
  <si>
    <t>Zakup sprzętu komputerowego i aktualizacja oprogramowania - Starostwo Powiatowe w Częstochowie</t>
  </si>
  <si>
    <t>Środki z UE - środki z  funduszy strukturalnych Unii Europejskiej</t>
  </si>
  <si>
    <t>Modernizacja systemu grzewczego wraz z budową baterii słonecznych w ZOZ w Blachowni</t>
  </si>
  <si>
    <t>Przebudowa drogi DP S1021 Aleksandria-Olszyna ul.Sosnowa - gmina Konopiska</t>
  </si>
  <si>
    <t>Przebudowa drogi S 1039 Mokrzesz-Żuraw-gmina Janów</t>
  </si>
  <si>
    <t>Przebudowa drogi S1035 Dąbek-Garnek,dl.1721 mb - gmina Kłomnice</t>
  </si>
  <si>
    <t>Przebudowa drogi S1070 Kruszyna-Zdrowa-Kłomnice-gmina Kruszyna</t>
  </si>
  <si>
    <t>Przebudowa drogi S 1099 Koniecpol Stary - Zagacie-Podlesie- gmina Lelów</t>
  </si>
  <si>
    <t>Przebudowa drogi Ostrowy-Kocin Stary-Cykarzew, dł.1000 mb.-gmina Mykanów</t>
  </si>
  <si>
    <t>Przebudowa drogi  S 1059, DK1-Mykanów, gmina Mykanów</t>
  </si>
  <si>
    <t>Wrzosowa-Huta Stara A,B - Poczesna - chodnik, Droga S 1062, gmina Poczesna</t>
  </si>
  <si>
    <t>Przebudowa drogi S1062 Poczesna-Słowik - Wrzosowa,gmina Poczesna</t>
  </si>
  <si>
    <t>Droga S1058 w m.Brzeziny - odwodnienie, gmina Poczesna</t>
  </si>
  <si>
    <t>Przebudowa drogi S1061, Rędziny, ul.Kościuszki, gmina Rędziny</t>
  </si>
  <si>
    <t>Przebudowa drogi S1070 Kruszyna-Zdrowa- Kłomnice dł.1.600 mb, gmina Kruszyna</t>
  </si>
  <si>
    <t>Przebudowa drogi Przysieka -Gorzelnia - Wyrazów dł.1245 mb, gmina Blachownia</t>
  </si>
  <si>
    <t>Przebudowa mostu nad rzeką Młynówką DP S1035  w miejscowości Karczewice - gmina Kłomnice</t>
  </si>
  <si>
    <t>Przebudowa drogi S 1070 Kruszyna-Zdrowa-Kłomnice dł.1400 mb, gmina Kłomnice</t>
  </si>
  <si>
    <t>Modernizacja systemu grzewczego wraz z dociepleniem budynku Domu Dziecka w Chorzenicach</t>
  </si>
  <si>
    <t>Przebudowa drogi Częstochowa (Mirów) -Siedlec</t>
  </si>
  <si>
    <t>Zakup traktorka - DPS Lelów</t>
  </si>
  <si>
    <t xml:space="preserve">Wykonanie instalacji kolektorów słonecznych w DPS Lelów   </t>
  </si>
  <si>
    <t>Z6</t>
  </si>
  <si>
    <t>Zakup aparatury medycznej i modernizacja Pracowni Diagnostycznej w Szpitalu w Blachowni</t>
  </si>
  <si>
    <t>Modernizacja sieci grzewczych w budynkach szkolnych wraz z wymianą stolarki okiennej w budynku szkoły – Zespół Szkół w Złotym Potoku</t>
  </si>
  <si>
    <t>Adaptacja pomieszczeń po byłej Pracowni UKG na Izbę Przyjęć dla dzieci w Szpitalu w Blachowni</t>
  </si>
  <si>
    <t>Przebudowa drogi S 1035 Dąbek-Garnek,  dł 1749 mb- gmina Dąbrowa Zielona</t>
  </si>
  <si>
    <t>Termoizolacja Szpitala w Blachowni –III etap – wymiana stolarki okiennej i drzwiowej, modernizacja sieci ciepłowniczej</t>
  </si>
  <si>
    <t>Rozbudowa i modernizacja oczyszczalni ścieków w SOSzW w Bogumiłku</t>
  </si>
  <si>
    <t>Ocieplenie budynku szkoły wraz z elewacją  i wymianą stolarki zew. - SOSzW w Bogumiłku</t>
  </si>
  <si>
    <t>Termomodernizacja budynku szkoły  w Zespole Szkół w Złotym Potoku-wymiana stolarki okiennej</t>
  </si>
  <si>
    <t>Budowa Zespołu Szkół Ponadgimnazjalnych w Koniecpolu –I etap – inwestor –Powiat Częstochowski</t>
  </si>
  <si>
    <t>Budowa  i wyposażenie Zespołu Szkół Ponadgimnazjalnych w Koniecpolu II etap – inwestor Powiat Częstochowski</t>
  </si>
  <si>
    <t>Modernizacja Pracowni Endoskopii w Szpitalu w Blachowni</t>
  </si>
  <si>
    <t>Wykonanie instalacji kolektorów słonecznych  w DPS Blachownia</t>
  </si>
  <si>
    <t>Wykonanie instalacji kolektorów słonecznych w DPS Turów</t>
  </si>
  <si>
    <t>Budowa ciągu pieszo-rowerowego dł. 638 mb.w obrębie skrzyżowania dróg powiatowych S1053 i S1054 w m.Starcza, gmina Starcza</t>
  </si>
  <si>
    <t>Program pomocy w dostępie do nauki dla dzieci i młodzieży niepełnosprwanej SOSzW w Bogumiłku</t>
  </si>
  <si>
    <t xml:space="preserve">                    RAZEM</t>
  </si>
  <si>
    <t>Przebudowa drogi S 1077 Rzerzęczyce - Kuchary dł 450 mb, gmina Kłomnice</t>
  </si>
  <si>
    <t>Przebudowa drogi Rzerzęczyce-Kuchary dł.1400 mb, gmina Mstów</t>
  </si>
  <si>
    <t>Przebudowa drogi Bystrzanowcie-Mzurów dł.2000 mb, gmina Janów</t>
  </si>
  <si>
    <t>Przebudowa drogi Kuźnica Grodziska-Teodorów-Michałów dł.800 mb, gmina Koniecpol</t>
  </si>
  <si>
    <t>IV  KULTURA I TURYSTYKA</t>
  </si>
  <si>
    <t>KT1</t>
  </si>
  <si>
    <t>Przeprośna Górka-zagospodarowanie obszaru Sanktuarium Ojca Pio w Siedlcu - (gmina Mstów)</t>
  </si>
  <si>
    <t>V  INFRASTRUKTURA OCHRONY ZDROWIA</t>
  </si>
  <si>
    <t>VI  OCHRONA ŚRODOWISKA</t>
  </si>
  <si>
    <t>VII  INFRASTRUKTURA INFORMATYCZNA</t>
  </si>
  <si>
    <t>VIII  NIEPEŁNOSPRAWNOŚĆ DZIECI I MŁODZIEŻY</t>
  </si>
  <si>
    <t xml:space="preserve">                                                          </t>
  </si>
  <si>
    <t>Wspieranie rozwoju infratsruktury turystycznej</t>
  </si>
  <si>
    <t>Udziały gmin i Inne</t>
  </si>
  <si>
    <t>Inne środki - środki z Kontraktu Wojewódzkiego  WFOŚiGW, dotacji z Ministerstw, wkład gmin</t>
  </si>
  <si>
    <t>N1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</si>
</sst>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54">
    <font>
      <sz val="10"/>
      <name val="Arial"/>
      <family val="0"/>
    </font>
    <font>
      <b/>
      <sz val="16"/>
      <name val="Verdana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4"/>
      <name val="Tahoma"/>
      <family val="2"/>
    </font>
    <font>
      <sz val="11"/>
      <name val="Tahoma"/>
      <family val="2"/>
    </font>
    <font>
      <sz val="9"/>
      <name val="Arial"/>
      <family val="0"/>
    </font>
    <font>
      <sz val="11"/>
      <name val="Arial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i/>
      <sz val="9"/>
      <name val="Arial"/>
      <family val="0"/>
    </font>
    <font>
      <sz val="9"/>
      <name val="Arial CE"/>
      <family val="0"/>
    </font>
    <font>
      <b/>
      <i/>
      <sz val="12"/>
      <color indexed="10"/>
      <name val="Script"/>
      <family val="4"/>
    </font>
    <font>
      <b/>
      <i/>
      <sz val="9"/>
      <name val="Arial CE"/>
      <family val="0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9"/>
      <name val="Tahoma"/>
      <family val="2"/>
    </font>
    <font>
      <b/>
      <i/>
      <sz val="11"/>
      <name val="Arial"/>
      <family val="2"/>
    </font>
    <font>
      <b/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 CE"/>
      <family val="2"/>
    </font>
    <font>
      <sz val="10"/>
      <color indexed="10"/>
      <name val="Arial"/>
      <family val="0"/>
    </font>
    <font>
      <b/>
      <i/>
      <sz val="12"/>
      <name val="Arial CE"/>
      <family val="0"/>
    </font>
    <font>
      <sz val="12"/>
      <name val="Arial"/>
      <family val="2"/>
    </font>
    <font>
      <b/>
      <i/>
      <sz val="16"/>
      <name val="Arial"/>
      <family val="2"/>
    </font>
    <font>
      <b/>
      <sz val="9"/>
      <name val="Verdana"/>
      <family val="2"/>
    </font>
    <font>
      <b/>
      <sz val="6"/>
      <name val="Verdana"/>
      <family val="2"/>
    </font>
    <font>
      <b/>
      <i/>
      <sz val="14"/>
      <name val="Arial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b/>
      <sz val="9"/>
      <color indexed="12"/>
      <name val="Verdana"/>
      <family val="2"/>
    </font>
    <font>
      <b/>
      <sz val="16"/>
      <color indexed="12"/>
      <name val="Verdana"/>
      <family val="2"/>
    </font>
    <font>
      <b/>
      <i/>
      <sz val="10"/>
      <name val="Script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textRotation="255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4" fillId="2" borderId="16" xfId="0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15" fillId="2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3" fontId="17" fillId="0" borderId="19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8" fillId="0" borderId="21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3" fillId="0" borderId="29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3" fontId="3" fillId="0" borderId="31" xfId="0" applyNumberFormat="1" applyFont="1" applyBorder="1" applyAlignment="1">
      <alignment/>
    </xf>
    <xf numFmtId="0" fontId="23" fillId="0" borderId="16" xfId="0" applyFont="1" applyBorder="1" applyAlignment="1">
      <alignment wrapText="1"/>
    </xf>
    <xf numFmtId="0" fontId="23" fillId="0" borderId="32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2" fillId="0" borderId="17" xfId="0" applyNumberFormat="1" applyFont="1" applyBorder="1" applyAlignment="1">
      <alignment/>
    </xf>
    <xf numFmtId="0" fontId="23" fillId="0" borderId="30" xfId="0" applyFont="1" applyBorder="1" applyAlignment="1">
      <alignment wrapText="1"/>
    </xf>
    <xf numFmtId="3" fontId="22" fillId="0" borderId="31" xfId="0" applyNumberFormat="1" applyFont="1" applyBorder="1" applyAlignment="1">
      <alignment/>
    </xf>
    <xf numFmtId="0" fontId="14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3" fontId="22" fillId="0" borderId="40" xfId="0" applyNumberFormat="1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/>
    </xf>
    <xf numFmtId="3" fontId="22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0" fontId="22" fillId="0" borderId="13" xfId="0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right" vertical="center"/>
    </xf>
    <xf numFmtId="3" fontId="22" fillId="0" borderId="3" xfId="0" applyNumberFormat="1" applyFont="1" applyBorder="1" applyAlignment="1">
      <alignment horizontal="right" vertical="center"/>
    </xf>
    <xf numFmtId="3" fontId="22" fillId="0" borderId="30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0" fontId="0" fillId="0" borderId="41" xfId="0" applyFill="1" applyBorder="1" applyAlignment="1">
      <alignment/>
    </xf>
    <xf numFmtId="0" fontId="14" fillId="0" borderId="45" xfId="0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" fontId="27" fillId="0" borderId="28" xfId="0" applyNumberFormat="1" applyFont="1" applyBorder="1" applyAlignment="1">
      <alignment horizontal="right" vertical="center"/>
    </xf>
    <xf numFmtId="3" fontId="14" fillId="0" borderId="28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/>
    </xf>
    <xf numFmtId="0" fontId="28" fillId="0" borderId="3" xfId="0" applyFont="1" applyBorder="1" applyAlignment="1">
      <alignment/>
    </xf>
    <xf numFmtId="0" fontId="26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right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0" fontId="14" fillId="0" borderId="48" xfId="0" applyFont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3" fontId="14" fillId="0" borderId="28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/>
    </xf>
    <xf numFmtId="3" fontId="17" fillId="0" borderId="4" xfId="0" applyNumberFormat="1" applyFont="1" applyBorder="1" applyAlignment="1">
      <alignment horizontal="right" vertical="center"/>
    </xf>
    <xf numFmtId="3" fontId="17" fillId="0" borderId="29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3" fontId="17" fillId="0" borderId="28" xfId="0" applyNumberFormat="1" applyFont="1" applyBorder="1" applyAlignment="1">
      <alignment horizontal="right" vertical="center"/>
    </xf>
    <xf numFmtId="3" fontId="17" fillId="0" borderId="30" xfId="0" applyNumberFormat="1" applyFont="1" applyBorder="1" applyAlignment="1">
      <alignment horizontal="right" vertical="center"/>
    </xf>
    <xf numFmtId="0" fontId="27" fillId="0" borderId="27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3" fontId="22" fillId="0" borderId="29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/>
    </xf>
    <xf numFmtId="3" fontId="14" fillId="0" borderId="36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14" fillId="0" borderId="38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/>
    </xf>
    <xf numFmtId="0" fontId="14" fillId="0" borderId="24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3" fontId="17" fillId="0" borderId="25" xfId="0" applyNumberFormat="1" applyFont="1" applyBorder="1" applyAlignment="1">
      <alignment/>
    </xf>
    <xf numFmtId="0" fontId="14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14" fillId="0" borderId="53" xfId="0" applyFont="1" applyBorder="1" applyAlignment="1">
      <alignment horizontal="center" vertical="center"/>
    </xf>
    <xf numFmtId="0" fontId="23" fillId="0" borderId="36" xfId="0" applyFont="1" applyBorder="1" applyAlignment="1">
      <alignment wrapText="1"/>
    </xf>
    <xf numFmtId="0" fontId="23" fillId="0" borderId="38" xfId="0" applyFont="1" applyBorder="1" applyAlignment="1">
      <alignment wrapText="1"/>
    </xf>
    <xf numFmtId="0" fontId="23" fillId="0" borderId="39" xfId="0" applyFont="1" applyBorder="1" applyAlignment="1">
      <alignment wrapText="1"/>
    </xf>
    <xf numFmtId="0" fontId="23" fillId="0" borderId="54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3" fontId="23" fillId="0" borderId="35" xfId="0" applyNumberFormat="1" applyFont="1" applyBorder="1" applyAlignment="1">
      <alignment wrapText="1"/>
    </xf>
    <xf numFmtId="0" fontId="0" fillId="0" borderId="53" xfId="0" applyBorder="1" applyAlignment="1">
      <alignment/>
    </xf>
    <xf numFmtId="0" fontId="14" fillId="0" borderId="51" xfId="0" applyFont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3" fontId="14" fillId="0" borderId="31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right" vertical="center"/>
    </xf>
    <xf numFmtId="3" fontId="14" fillId="0" borderId="37" xfId="0" applyNumberFormat="1" applyFont="1" applyBorder="1" applyAlignment="1">
      <alignment horizontal="right" vertical="center"/>
    </xf>
    <xf numFmtId="3" fontId="14" fillId="0" borderId="38" xfId="0" applyNumberFormat="1" applyFont="1" applyBorder="1" applyAlignment="1">
      <alignment horizontal="right" vertical="center"/>
    </xf>
    <xf numFmtId="3" fontId="14" fillId="0" borderId="39" xfId="0" applyNumberFormat="1" applyFont="1" applyBorder="1" applyAlignment="1">
      <alignment horizontal="right" vertical="center"/>
    </xf>
    <xf numFmtId="3" fontId="14" fillId="0" borderId="4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vertical="center"/>
    </xf>
    <xf numFmtId="3" fontId="14" fillId="2" borderId="55" xfId="0" applyNumberFormat="1" applyFont="1" applyFill="1" applyBorder="1" applyAlignment="1">
      <alignment vertical="center"/>
    </xf>
    <xf numFmtId="0" fontId="14" fillId="0" borderId="5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3" fontId="14" fillId="2" borderId="57" xfId="0" applyNumberFormat="1" applyFont="1" applyFill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3" fontId="16" fillId="0" borderId="58" xfId="0" applyNumberFormat="1" applyFont="1" applyBorder="1" applyAlignment="1">
      <alignment vertical="center"/>
    </xf>
    <xf numFmtId="3" fontId="16" fillId="0" borderId="59" xfId="0" applyNumberFormat="1" applyFont="1" applyBorder="1" applyAlignment="1">
      <alignment vertical="center"/>
    </xf>
    <xf numFmtId="3" fontId="16" fillId="0" borderId="60" xfId="0" applyNumberFormat="1" applyFont="1" applyBorder="1" applyAlignment="1">
      <alignment vertical="center"/>
    </xf>
    <xf numFmtId="3" fontId="16" fillId="0" borderId="61" xfId="0" applyNumberFormat="1" applyFont="1" applyBorder="1" applyAlignment="1">
      <alignment vertical="center"/>
    </xf>
    <xf numFmtId="3" fontId="16" fillId="0" borderId="62" xfId="0" applyNumberFormat="1" applyFont="1" applyBorder="1" applyAlignment="1">
      <alignment vertical="center"/>
    </xf>
    <xf numFmtId="3" fontId="32" fillId="0" borderId="63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64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0" fontId="14" fillId="0" borderId="5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/>
    </xf>
    <xf numFmtId="0" fontId="0" fillId="0" borderId="66" xfId="0" applyBorder="1" applyAlignment="1">
      <alignment/>
    </xf>
    <xf numFmtId="0" fontId="0" fillId="0" borderId="29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15" fillId="2" borderId="44" xfId="0" applyFont="1" applyFill="1" applyBorder="1" applyAlignment="1">
      <alignment/>
    </xf>
    <xf numFmtId="0" fontId="23" fillId="0" borderId="31" xfId="0" applyFont="1" applyBorder="1" applyAlignment="1">
      <alignment wrapText="1"/>
    </xf>
    <xf numFmtId="0" fontId="14" fillId="0" borderId="67" xfId="0" applyFont="1" applyBorder="1" applyAlignment="1">
      <alignment horizontal="right" vertical="center"/>
    </xf>
    <xf numFmtId="3" fontId="14" fillId="0" borderId="31" xfId="0" applyNumberFormat="1" applyFont="1" applyBorder="1" applyAlignment="1">
      <alignment vertical="center"/>
    </xf>
    <xf numFmtId="3" fontId="17" fillId="0" borderId="31" xfId="0" applyNumberFormat="1" applyFont="1" applyBorder="1" applyAlignment="1">
      <alignment horizontal="right" vertical="center"/>
    </xf>
    <xf numFmtId="3" fontId="14" fillId="0" borderId="40" xfId="0" applyNumberFormat="1" applyFont="1" applyBorder="1" applyAlignment="1">
      <alignment vertical="center"/>
    </xf>
    <xf numFmtId="3" fontId="14" fillId="0" borderId="65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3" fontId="17" fillId="0" borderId="68" xfId="0" applyNumberFormat="1" applyFont="1" applyBorder="1" applyAlignment="1">
      <alignment vertical="center"/>
    </xf>
    <xf numFmtId="0" fontId="23" fillId="0" borderId="3" xfId="0" applyFont="1" applyBorder="1" applyAlignment="1">
      <alignment wrapText="1"/>
    </xf>
    <xf numFmtId="3" fontId="14" fillId="0" borderId="3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3" fontId="14" fillId="0" borderId="69" xfId="0" applyNumberFormat="1" applyFont="1" applyBorder="1" applyAlignment="1">
      <alignment vertical="center"/>
    </xf>
    <xf numFmtId="0" fontId="23" fillId="0" borderId="70" xfId="0" applyFont="1" applyBorder="1" applyAlignment="1">
      <alignment wrapText="1"/>
    </xf>
    <xf numFmtId="0" fontId="14" fillId="0" borderId="69" xfId="0" applyFont="1" applyBorder="1" applyAlignment="1">
      <alignment vertical="center"/>
    </xf>
    <xf numFmtId="3" fontId="14" fillId="0" borderId="69" xfId="0" applyNumberFormat="1" applyFont="1" applyBorder="1" applyAlignment="1">
      <alignment horizontal="right" vertical="center"/>
    </xf>
    <xf numFmtId="0" fontId="15" fillId="2" borderId="0" xfId="0" applyFont="1" applyFill="1" applyBorder="1" applyAlignment="1">
      <alignment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28" fillId="0" borderId="29" xfId="0" applyFont="1" applyBorder="1" applyAlignment="1">
      <alignment/>
    </xf>
    <xf numFmtId="0" fontId="0" fillId="0" borderId="72" xfId="0" applyBorder="1" applyAlignment="1">
      <alignment/>
    </xf>
    <xf numFmtId="0" fontId="8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28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9" fillId="0" borderId="73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65" xfId="0" applyNumberFormat="1" applyFont="1" applyBorder="1" applyAlignment="1">
      <alignment horizontal="center" vertical="center"/>
    </xf>
    <xf numFmtId="3" fontId="18" fillId="0" borderId="65" xfId="0" applyNumberFormat="1" applyFont="1" applyBorder="1" applyAlignment="1">
      <alignment horizontal="right" vertical="center"/>
    </xf>
    <xf numFmtId="3" fontId="19" fillId="0" borderId="73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41" xfId="0" applyFont="1" applyFill="1" applyBorder="1" applyAlignment="1">
      <alignment horizontal="left" vertical="center" wrapText="1"/>
    </xf>
    <xf numFmtId="0" fontId="19" fillId="0" borderId="74" xfId="0" applyFont="1" applyFill="1" applyBorder="1" applyAlignment="1">
      <alignment horizontal="left" vertical="center" wrapText="1"/>
    </xf>
    <xf numFmtId="0" fontId="19" fillId="0" borderId="75" xfId="0" applyFont="1" applyFill="1" applyBorder="1" applyAlignment="1">
      <alignment horizontal="left" vertical="center" wrapText="1"/>
    </xf>
    <xf numFmtId="3" fontId="19" fillId="0" borderId="76" xfId="0" applyNumberFormat="1" applyFont="1" applyBorder="1" applyAlignment="1">
      <alignment horizontal="center" vertical="center"/>
    </xf>
    <xf numFmtId="3" fontId="19" fillId="0" borderId="77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65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8" fillId="0" borderId="31" xfId="0" applyNumberFormat="1" applyFont="1" applyBorder="1" applyAlignment="1">
      <alignment horizontal="right" vertical="center"/>
    </xf>
    <xf numFmtId="3" fontId="19" fillId="0" borderId="78" xfId="0" applyNumberFormat="1" applyFont="1" applyBorder="1" applyAlignment="1">
      <alignment horizontal="center" vertical="center"/>
    </xf>
    <xf numFmtId="3" fontId="19" fillId="0" borderId="79" xfId="0" applyNumberFormat="1" applyFont="1" applyBorder="1" applyAlignment="1">
      <alignment horizontal="center" vertical="center"/>
    </xf>
    <xf numFmtId="3" fontId="18" fillId="0" borderId="57" xfId="0" applyNumberFormat="1" applyFont="1" applyBorder="1" applyAlignment="1">
      <alignment horizontal="right" vertical="center"/>
    </xf>
    <xf numFmtId="3" fontId="19" fillId="0" borderId="80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center" wrapText="1"/>
    </xf>
    <xf numFmtId="3" fontId="19" fillId="0" borderId="81" xfId="0" applyNumberFormat="1" applyFont="1" applyBorder="1" applyAlignment="1">
      <alignment horizontal="center" vertical="center"/>
    </xf>
    <xf numFmtId="0" fontId="19" fillId="0" borderId="75" xfId="0" applyFont="1" applyBorder="1" applyAlignment="1">
      <alignment horizontal="left" vertical="center" wrapText="1"/>
    </xf>
    <xf numFmtId="0" fontId="0" fillId="0" borderId="65" xfId="0" applyBorder="1" applyAlignment="1">
      <alignment/>
    </xf>
    <xf numFmtId="0" fontId="0" fillId="0" borderId="73" xfId="0" applyBorder="1" applyAlignment="1">
      <alignment/>
    </xf>
    <xf numFmtId="0" fontId="19" fillId="0" borderId="82" xfId="0" applyFont="1" applyFill="1" applyBorder="1" applyAlignment="1">
      <alignment horizontal="left" vertical="center" wrapText="1"/>
    </xf>
    <xf numFmtId="3" fontId="19" fillId="0" borderId="73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83" xfId="0" applyNumberFormat="1" applyFont="1" applyFill="1" applyBorder="1" applyAlignment="1">
      <alignment horizontal="center" vertical="center"/>
    </xf>
    <xf numFmtId="3" fontId="19" fillId="0" borderId="73" xfId="0" applyNumberFormat="1" applyFont="1" applyFill="1" applyBorder="1" applyAlignment="1">
      <alignment horizontal="center" vertical="center"/>
    </xf>
    <xf numFmtId="3" fontId="19" fillId="0" borderId="76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center" vertical="center"/>
    </xf>
    <xf numFmtId="3" fontId="19" fillId="0" borderId="71" xfId="0" applyNumberFormat="1" applyFont="1" applyBorder="1" applyAlignment="1">
      <alignment horizontal="center" vertical="center"/>
    </xf>
    <xf numFmtId="3" fontId="19" fillId="0" borderId="71" xfId="0" applyNumberFormat="1" applyFont="1" applyBorder="1" applyAlignment="1">
      <alignment horizontal="center" vertical="center"/>
    </xf>
    <xf numFmtId="3" fontId="19" fillId="0" borderId="84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3" fontId="19" fillId="0" borderId="77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3" fontId="17" fillId="0" borderId="85" xfId="0" applyNumberFormat="1" applyFont="1" applyBorder="1" applyAlignment="1">
      <alignment vertical="center"/>
    </xf>
    <xf numFmtId="3" fontId="19" fillId="0" borderId="86" xfId="0" applyNumberFormat="1" applyFont="1" applyFill="1" applyBorder="1" applyAlignment="1">
      <alignment horizontal="center" vertical="center"/>
    </xf>
    <xf numFmtId="3" fontId="19" fillId="0" borderId="86" xfId="0" applyNumberFormat="1" applyFont="1" applyBorder="1" applyAlignment="1">
      <alignment horizontal="center" vertical="center"/>
    </xf>
    <xf numFmtId="3" fontId="2" fillId="0" borderId="63" xfId="0" applyNumberFormat="1" applyFont="1" applyFill="1" applyBorder="1" applyAlignment="1">
      <alignment vertical="center"/>
    </xf>
    <xf numFmtId="0" fontId="22" fillId="0" borderId="87" xfId="0" applyFont="1" applyFill="1" applyBorder="1" applyAlignment="1">
      <alignment vertical="center"/>
    </xf>
    <xf numFmtId="0" fontId="24" fillId="0" borderId="16" xfId="0" applyFont="1" applyBorder="1" applyAlignment="1">
      <alignment wrapText="1"/>
    </xf>
    <xf numFmtId="0" fontId="23" fillId="0" borderId="44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70" xfId="0" applyFont="1" applyBorder="1" applyAlignment="1">
      <alignment/>
    </xf>
    <xf numFmtId="0" fontId="14" fillId="0" borderId="88" xfId="0" applyFont="1" applyBorder="1" applyAlignment="1">
      <alignment horizontal="right" vertical="center"/>
    </xf>
    <xf numFmtId="0" fontId="23" fillId="0" borderId="28" xfId="0" applyFont="1" applyBorder="1" applyAlignment="1">
      <alignment/>
    </xf>
    <xf numFmtId="0" fontId="23" fillId="0" borderId="34" xfId="0" applyFont="1" applyBorder="1" applyAlignment="1">
      <alignment wrapText="1"/>
    </xf>
    <xf numFmtId="0" fontId="23" fillId="0" borderId="84" xfId="0" applyFont="1" applyBorder="1" applyAlignment="1">
      <alignment wrapText="1"/>
    </xf>
    <xf numFmtId="0" fontId="23" fillId="0" borderId="71" xfId="0" applyFont="1" applyBorder="1" applyAlignment="1">
      <alignment wrapText="1"/>
    </xf>
    <xf numFmtId="3" fontId="14" fillId="0" borderId="84" xfId="0" applyNumberFormat="1" applyFont="1" applyBorder="1" applyAlignment="1">
      <alignment horizontal="right" vertical="center"/>
    </xf>
    <xf numFmtId="3" fontId="22" fillId="0" borderId="84" xfId="0" applyNumberFormat="1" applyFont="1" applyBorder="1" applyAlignment="1">
      <alignment vertical="center"/>
    </xf>
    <xf numFmtId="3" fontId="14" fillId="0" borderId="89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horizontal="right" vertical="center"/>
    </xf>
    <xf numFmtId="3" fontId="22" fillId="0" borderId="34" xfId="0" applyNumberFormat="1" applyFont="1" applyBorder="1" applyAlignment="1">
      <alignment horizontal="right" vertical="center"/>
    </xf>
    <xf numFmtId="3" fontId="17" fillId="0" borderId="34" xfId="0" applyNumberFormat="1" applyFont="1" applyBorder="1" applyAlignment="1">
      <alignment horizontal="right" vertical="center"/>
    </xf>
    <xf numFmtId="0" fontId="14" fillId="0" borderId="89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89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71" xfId="0" applyFont="1" applyBorder="1" applyAlignment="1">
      <alignment vertical="center"/>
    </xf>
    <xf numFmtId="3" fontId="22" fillId="0" borderId="65" xfId="0" applyNumberFormat="1" applyFont="1" applyBorder="1" applyAlignment="1">
      <alignment/>
    </xf>
    <xf numFmtId="3" fontId="14" fillId="2" borderId="90" xfId="0" applyNumberFormat="1" applyFont="1" applyFill="1" applyBorder="1" applyAlignment="1">
      <alignment vertical="center"/>
    </xf>
    <xf numFmtId="3" fontId="14" fillId="0" borderId="52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71" xfId="0" applyNumberFormat="1" applyFont="1" applyBorder="1" applyAlignment="1">
      <alignment horizontal="right" vertical="center"/>
    </xf>
    <xf numFmtId="3" fontId="8" fillId="0" borderId="65" xfId="0" applyNumberFormat="1" applyFont="1" applyBorder="1" applyAlignment="1">
      <alignment horizontal="right" vertical="center"/>
    </xf>
    <xf numFmtId="3" fontId="22" fillId="0" borderId="91" xfId="0" applyNumberFormat="1" applyFont="1" applyBorder="1" applyAlignment="1">
      <alignment horizontal="right" vertical="center"/>
    </xf>
    <xf numFmtId="3" fontId="22" fillId="0" borderId="92" xfId="0" applyNumberFormat="1" applyFont="1" applyBorder="1" applyAlignment="1">
      <alignment horizontal="right" vertical="center"/>
    </xf>
    <xf numFmtId="3" fontId="22" fillId="0" borderId="93" xfId="0" applyNumberFormat="1" applyFont="1" applyBorder="1" applyAlignment="1">
      <alignment horizontal="right" vertical="center"/>
    </xf>
    <xf numFmtId="3" fontId="22" fillId="0" borderId="94" xfId="0" applyNumberFormat="1" applyFont="1" applyBorder="1" applyAlignment="1">
      <alignment horizontal="right" vertical="center"/>
    </xf>
    <xf numFmtId="3" fontId="22" fillId="0" borderId="95" xfId="0" applyNumberFormat="1" applyFont="1" applyBorder="1" applyAlignment="1">
      <alignment horizontal="right" vertical="center"/>
    </xf>
    <xf numFmtId="3" fontId="22" fillId="0" borderId="96" xfId="0" applyNumberFormat="1" applyFont="1" applyBorder="1" applyAlignment="1">
      <alignment horizontal="right" vertical="center"/>
    </xf>
    <xf numFmtId="3" fontId="22" fillId="0" borderId="97" xfId="0" applyNumberFormat="1" applyFont="1" applyBorder="1" applyAlignment="1">
      <alignment horizontal="right" vertical="center"/>
    </xf>
    <xf numFmtId="0" fontId="13" fillId="2" borderId="98" xfId="0" applyFont="1" applyFill="1" applyBorder="1" applyAlignment="1">
      <alignment horizontal="left" vertical="center" wrapText="1"/>
    </xf>
    <xf numFmtId="0" fontId="14" fillId="2" borderId="99" xfId="0" applyFont="1" applyFill="1" applyBorder="1" applyAlignment="1">
      <alignment horizontal="left" vertical="center"/>
    </xf>
    <xf numFmtId="0" fontId="0" fillId="2" borderId="9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3" fontId="22" fillId="0" borderId="89" xfId="0" applyNumberFormat="1" applyFont="1" applyBorder="1" applyAlignment="1">
      <alignment vertical="center"/>
    </xf>
    <xf numFmtId="0" fontId="14" fillId="2" borderId="99" xfId="0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22" fillId="0" borderId="2" xfId="0" applyNumberFormat="1" applyFont="1" applyBorder="1" applyAlignment="1">
      <alignment vertical="center"/>
    </xf>
    <xf numFmtId="3" fontId="22" fillId="0" borderId="52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22" fillId="0" borderId="71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vertical="center"/>
    </xf>
    <xf numFmtId="3" fontId="22" fillId="0" borderId="26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3" fontId="2" fillId="0" borderId="100" xfId="0" applyNumberFormat="1" applyFont="1" applyBorder="1" applyAlignment="1">
      <alignment vertical="center"/>
    </xf>
    <xf numFmtId="3" fontId="2" fillId="0" borderId="85" xfId="0" applyNumberFormat="1" applyFont="1" applyBorder="1" applyAlignment="1">
      <alignment vertical="center"/>
    </xf>
    <xf numFmtId="3" fontId="2" fillId="0" borderId="101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2" fillId="0" borderId="10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68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3" fillId="2" borderId="99" xfId="0" applyFont="1" applyFill="1" applyBorder="1" applyAlignment="1">
      <alignment/>
    </xf>
    <xf numFmtId="3" fontId="23" fillId="2" borderId="12" xfId="0" applyNumberFormat="1" applyFont="1" applyFill="1" applyBorder="1" applyAlignment="1">
      <alignment/>
    </xf>
    <xf numFmtId="3" fontId="23" fillId="0" borderId="89" xfId="0" applyNumberFormat="1" applyFont="1" applyBorder="1" applyAlignment="1">
      <alignment wrapText="1"/>
    </xf>
    <xf numFmtId="0" fontId="23" fillId="0" borderId="2" xfId="0" applyFont="1" applyBorder="1" applyAlignment="1">
      <alignment wrapText="1"/>
    </xf>
    <xf numFmtId="3" fontId="23" fillId="0" borderId="52" xfId="0" applyNumberFormat="1" applyFont="1" applyBorder="1" applyAlignment="1">
      <alignment wrapText="1"/>
    </xf>
    <xf numFmtId="0" fontId="23" fillId="0" borderId="89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52" xfId="0" applyFont="1" applyBorder="1" applyAlignment="1">
      <alignment wrapText="1"/>
    </xf>
    <xf numFmtId="0" fontId="23" fillId="0" borderId="65" xfId="0" applyFont="1" applyBorder="1" applyAlignment="1">
      <alignment wrapText="1"/>
    </xf>
    <xf numFmtId="3" fontId="25" fillId="0" borderId="101" xfId="0" applyNumberFormat="1" applyFont="1" applyFill="1" applyBorder="1" applyAlignment="1">
      <alignment/>
    </xf>
    <xf numFmtId="3" fontId="25" fillId="0" borderId="7" xfId="0" applyNumberFormat="1" applyFont="1" applyFill="1" applyBorder="1" applyAlignment="1">
      <alignment/>
    </xf>
    <xf numFmtId="3" fontId="25" fillId="0" borderId="85" xfId="0" applyNumberFormat="1" applyFont="1" applyFill="1" applyBorder="1" applyAlignment="1">
      <alignment/>
    </xf>
    <xf numFmtId="3" fontId="25" fillId="0" borderId="5" xfId="0" applyNumberFormat="1" applyFont="1" applyFill="1" applyBorder="1" applyAlignment="1">
      <alignment/>
    </xf>
    <xf numFmtId="3" fontId="25" fillId="0" borderId="100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0" fontId="22" fillId="0" borderId="95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0" fontId="22" fillId="0" borderId="96" xfId="0" applyFont="1" applyBorder="1" applyAlignment="1">
      <alignment vertical="center"/>
    </xf>
    <xf numFmtId="0" fontId="22" fillId="0" borderId="93" xfId="0" applyFont="1" applyBorder="1" applyAlignment="1">
      <alignment vertical="center"/>
    </xf>
    <xf numFmtId="0" fontId="22" fillId="0" borderId="92" xfId="0" applyFont="1" applyBorder="1" applyAlignment="1">
      <alignment vertical="center"/>
    </xf>
    <xf numFmtId="0" fontId="22" fillId="0" borderId="94" xfId="0" applyFont="1" applyBorder="1" applyAlignment="1">
      <alignment vertical="center"/>
    </xf>
    <xf numFmtId="0" fontId="22" fillId="0" borderId="102" xfId="0" applyFont="1" applyBorder="1" applyAlignment="1">
      <alignment vertical="center"/>
    </xf>
    <xf numFmtId="3" fontId="22" fillId="0" borderId="97" xfId="0" applyNumberFormat="1" applyFont="1" applyBorder="1" applyAlignment="1">
      <alignment vertical="center"/>
    </xf>
    <xf numFmtId="0" fontId="29" fillId="2" borderId="99" xfId="0" applyFont="1" applyFill="1" applyBorder="1" applyAlignment="1">
      <alignment horizontal="left" vertical="center"/>
    </xf>
    <xf numFmtId="0" fontId="30" fillId="2" borderId="99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horizontal="left" vertical="center"/>
    </xf>
    <xf numFmtId="0" fontId="14" fillId="0" borderId="8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7" fillId="0" borderId="103" xfId="0" applyFont="1" applyBorder="1" applyAlignment="1">
      <alignment vertical="center"/>
    </xf>
    <xf numFmtId="0" fontId="17" fillId="0" borderId="76" xfId="0" applyFont="1" applyBorder="1" applyAlignment="1">
      <alignment vertical="center"/>
    </xf>
    <xf numFmtId="0" fontId="17" fillId="0" borderId="104" xfId="0" applyFont="1" applyBorder="1" applyAlignment="1">
      <alignment vertical="center"/>
    </xf>
    <xf numFmtId="3" fontId="19" fillId="0" borderId="28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wrapText="1"/>
    </xf>
    <xf numFmtId="0" fontId="19" fillId="0" borderId="105" xfId="0" applyFont="1" applyBorder="1" applyAlignment="1">
      <alignment horizontal="left" vertical="center" wrapText="1"/>
    </xf>
    <xf numFmtId="0" fontId="19" fillId="0" borderId="106" xfId="0" applyFont="1" applyBorder="1" applyAlignment="1">
      <alignment horizontal="left" vertical="center" wrapText="1"/>
    </xf>
    <xf numFmtId="0" fontId="8" fillId="0" borderId="10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0" fillId="0" borderId="70" xfId="0" applyBorder="1" applyAlignment="1">
      <alignment horizontal="right" vertical="center"/>
    </xf>
    <xf numFmtId="3" fontId="2" fillId="0" borderId="40" xfId="0" applyNumberFormat="1" applyFont="1" applyBorder="1" applyAlignment="1">
      <alignment/>
    </xf>
    <xf numFmtId="0" fontId="8" fillId="0" borderId="97" xfId="0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right" vertical="center"/>
    </xf>
    <xf numFmtId="0" fontId="19" fillId="0" borderId="45" xfId="0" applyFont="1" applyBorder="1" applyAlignment="1">
      <alignment horizontal="left" vertical="center" wrapText="1"/>
    </xf>
    <xf numFmtId="3" fontId="18" fillId="0" borderId="27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vertical="center"/>
    </xf>
    <xf numFmtId="3" fontId="14" fillId="0" borderId="67" xfId="0" applyNumberFormat="1" applyFont="1" applyBorder="1" applyAlignment="1">
      <alignment horizontal="right" vertical="center"/>
    </xf>
    <xf numFmtId="0" fontId="12" fillId="2" borderId="7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wrapText="1"/>
    </xf>
    <xf numFmtId="0" fontId="16" fillId="0" borderId="9" xfId="0" applyFont="1" applyBorder="1" applyAlignment="1">
      <alignment horizontal="left" vertical="center" wrapText="1"/>
    </xf>
    <xf numFmtId="0" fontId="2" fillId="0" borderId="109" xfId="0" applyFont="1" applyFill="1" applyBorder="1" applyAlignment="1">
      <alignment horizontal="left" vertical="center" wrapText="1"/>
    </xf>
    <xf numFmtId="0" fontId="19" fillId="0" borderId="45" xfId="0" applyFont="1" applyBorder="1" applyAlignment="1">
      <alignment horizontal="left" wrapText="1"/>
    </xf>
    <xf numFmtId="0" fontId="19" fillId="0" borderId="54" xfId="0" applyFont="1" applyBorder="1" applyAlignment="1">
      <alignment horizontal="left" wrapText="1"/>
    </xf>
    <xf numFmtId="0" fontId="19" fillId="0" borderId="42" xfId="0" applyFont="1" applyBorder="1" applyAlignment="1">
      <alignment horizontal="left" wrapText="1"/>
    </xf>
    <xf numFmtId="0" fontId="2" fillId="0" borderId="95" xfId="0" applyFont="1" applyBorder="1" applyAlignment="1">
      <alignment horizontal="left" vertical="center" wrapText="1"/>
    </xf>
    <xf numFmtId="0" fontId="26" fillId="0" borderId="75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wrapText="1"/>
    </xf>
    <xf numFmtId="0" fontId="16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wrapText="1"/>
    </xf>
    <xf numFmtId="0" fontId="8" fillId="0" borderId="54" xfId="0" applyFont="1" applyBorder="1" applyAlignment="1">
      <alignment horizontal="left" wrapText="1"/>
    </xf>
    <xf numFmtId="0" fontId="8" fillId="0" borderId="75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2" borderId="51" xfId="0" applyFont="1" applyFill="1" applyBorder="1" applyAlignment="1">
      <alignment horizontal="left" vertical="center" wrapText="1"/>
    </xf>
    <xf numFmtId="0" fontId="31" fillId="0" borderId="98" xfId="0" applyFont="1" applyBorder="1" applyAlignment="1">
      <alignment horizontal="left" vertical="center" wrapText="1"/>
    </xf>
    <xf numFmtId="0" fontId="33" fillId="0" borderId="7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19" fillId="0" borderId="75" xfId="0" applyFont="1" applyFill="1" applyBorder="1" applyAlignment="1">
      <alignment vertical="center" wrapText="1"/>
    </xf>
    <xf numFmtId="3" fontId="38" fillId="0" borderId="73" xfId="0" applyNumberFormat="1" applyFont="1" applyBorder="1" applyAlignment="1">
      <alignment horizontal="center" vertical="center"/>
    </xf>
    <xf numFmtId="3" fontId="38" fillId="0" borderId="2" xfId="0" applyNumberFormat="1" applyFont="1" applyBorder="1" applyAlignment="1">
      <alignment horizontal="center" vertical="center"/>
    </xf>
    <xf numFmtId="3" fontId="38" fillId="0" borderId="71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/>
    </xf>
    <xf numFmtId="3" fontId="38" fillId="0" borderId="65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19" fillId="0" borderId="110" xfId="0" applyFont="1" applyBorder="1" applyAlignment="1">
      <alignment horizontal="left" vertical="center" wrapText="1"/>
    </xf>
    <xf numFmtId="0" fontId="19" fillId="0" borderId="111" xfId="0" applyFont="1" applyBorder="1" applyAlignment="1">
      <alignment horizontal="left" vertical="center" wrapText="1"/>
    </xf>
    <xf numFmtId="3" fontId="19" fillId="0" borderId="65" xfId="0" applyNumberFormat="1" applyFont="1" applyFill="1" applyBorder="1" applyAlignment="1">
      <alignment horizontal="center" vertical="center"/>
    </xf>
    <xf numFmtId="3" fontId="18" fillId="0" borderId="65" xfId="0" applyNumberFormat="1" applyFont="1" applyFill="1" applyBorder="1" applyAlignment="1">
      <alignment horizontal="right" vertical="center"/>
    </xf>
    <xf numFmtId="3" fontId="19" fillId="0" borderId="65" xfId="0" applyNumberFormat="1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horizontal="center" vertical="center"/>
    </xf>
    <xf numFmtId="3" fontId="19" fillId="0" borderId="52" xfId="0" applyNumberFormat="1" applyFont="1" applyFill="1" applyBorder="1" applyAlignment="1">
      <alignment horizontal="center" vertical="center"/>
    </xf>
    <xf numFmtId="3" fontId="19" fillId="0" borderId="30" xfId="0" applyNumberFormat="1" applyFont="1" applyFill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3" fontId="14" fillId="2" borderId="102" xfId="0" applyNumberFormat="1" applyFont="1" applyFill="1" applyBorder="1" applyAlignment="1">
      <alignment vertical="center"/>
    </xf>
    <xf numFmtId="3" fontId="18" fillId="0" borderId="35" xfId="0" applyNumberFormat="1" applyFont="1" applyBorder="1" applyAlignment="1">
      <alignment horizontal="right" vertical="center"/>
    </xf>
    <xf numFmtId="0" fontId="0" fillId="0" borderId="45" xfId="0" applyFill="1" applyBorder="1" applyAlignment="1">
      <alignment/>
    </xf>
    <xf numFmtId="0" fontId="12" fillId="2" borderId="95" xfId="0" applyFont="1" applyFill="1" applyBorder="1" applyAlignment="1">
      <alignment horizontal="left" vertical="center" wrapText="1"/>
    </xf>
    <xf numFmtId="0" fontId="14" fillId="2" borderId="94" xfId="0" applyFont="1" applyFill="1" applyBorder="1" applyAlignment="1">
      <alignment vertical="center"/>
    </xf>
    <xf numFmtId="0" fontId="19" fillId="0" borderId="112" xfId="0" applyFont="1" applyBorder="1" applyAlignment="1">
      <alignment horizontal="left" vertical="center" wrapText="1"/>
    </xf>
    <xf numFmtId="3" fontId="19" fillId="0" borderId="113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3" fontId="19" fillId="0" borderId="50" xfId="0" applyNumberFormat="1" applyFont="1" applyBorder="1" applyAlignment="1">
      <alignment horizontal="center" vertical="center"/>
    </xf>
    <xf numFmtId="3" fontId="19" fillId="0" borderId="48" xfId="0" applyNumberFormat="1" applyFont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14" fillId="0" borderId="71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3" fontId="14" fillId="0" borderId="30" xfId="0" applyNumberFormat="1" applyFont="1" applyFill="1" applyBorder="1" applyAlignment="1">
      <alignment horizontal="right" vertical="center"/>
    </xf>
    <xf numFmtId="3" fontId="14" fillId="0" borderId="89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0" borderId="65" xfId="0" applyNumberFormat="1" applyFont="1" applyFill="1" applyBorder="1" applyAlignment="1">
      <alignment horizontal="right" vertical="center"/>
    </xf>
    <xf numFmtId="3" fontId="14" fillId="0" borderId="114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0" fontId="0" fillId="0" borderId="29" xfId="0" applyFill="1" applyBorder="1" applyAlignment="1">
      <alignment/>
    </xf>
    <xf numFmtId="3" fontId="17" fillId="0" borderId="100" xfId="0" applyNumberFormat="1" applyFont="1" applyBorder="1" applyAlignment="1">
      <alignment vertical="center"/>
    </xf>
    <xf numFmtId="3" fontId="22" fillId="0" borderId="60" xfId="0" applyNumberFormat="1" applyFont="1" applyBorder="1" applyAlignment="1">
      <alignment horizontal="right" vertical="center"/>
    </xf>
    <xf numFmtId="3" fontId="22" fillId="0" borderId="85" xfId="0" applyNumberFormat="1" applyFont="1" applyBorder="1" applyAlignment="1">
      <alignment horizontal="right" vertical="center"/>
    </xf>
    <xf numFmtId="3" fontId="22" fillId="0" borderId="100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8" fillId="0" borderId="0" xfId="0" applyFont="1" applyBorder="1" applyAlignment="1">
      <alignment horizontal="right" vertical="center" wrapText="1"/>
    </xf>
    <xf numFmtId="0" fontId="0" fillId="0" borderId="6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/>
    </xf>
    <xf numFmtId="0" fontId="16" fillId="0" borderId="6" xfId="0" applyFont="1" applyBorder="1" applyAlignment="1">
      <alignment horizontal="left" vertical="center" wrapText="1"/>
    </xf>
    <xf numFmtId="3" fontId="17" fillId="0" borderId="6" xfId="0" applyNumberFormat="1" applyFont="1" applyBorder="1" applyAlignment="1">
      <alignment vertical="center"/>
    </xf>
    <xf numFmtId="3" fontId="18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left" vertical="center" wrapText="1"/>
    </xf>
    <xf numFmtId="3" fontId="38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20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wrapText="1"/>
    </xf>
    <xf numFmtId="0" fontId="23" fillId="0" borderId="6" xfId="0" applyFont="1" applyBorder="1" applyAlignment="1">
      <alignment wrapText="1"/>
    </xf>
    <xf numFmtId="0" fontId="24" fillId="0" borderId="6" xfId="0" applyFont="1" applyBorder="1" applyAlignment="1">
      <alignment wrapText="1"/>
    </xf>
    <xf numFmtId="3" fontId="3" fillId="0" borderId="6" xfId="0" applyNumberFormat="1" applyFont="1" applyBorder="1" applyAlignment="1">
      <alignment/>
    </xf>
    <xf numFmtId="0" fontId="20" fillId="0" borderId="6" xfId="0" applyFont="1" applyBorder="1" applyAlignment="1">
      <alignment horizontal="left" wrapText="1"/>
    </xf>
    <xf numFmtId="0" fontId="23" fillId="0" borderId="6" xfId="0" applyFont="1" applyBorder="1" applyAlignment="1">
      <alignment/>
    </xf>
    <xf numFmtId="3" fontId="22" fillId="0" borderId="6" xfId="0" applyNumberFormat="1" applyFont="1" applyBorder="1" applyAlignment="1">
      <alignment/>
    </xf>
    <xf numFmtId="0" fontId="16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/>
    </xf>
    <xf numFmtId="0" fontId="2" fillId="0" borderId="6" xfId="0" applyFont="1" applyBorder="1" applyAlignment="1">
      <alignment horizontal="left" vertical="center" wrapText="1"/>
    </xf>
    <xf numFmtId="3" fontId="22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26" fillId="0" borderId="6" xfId="0" applyFont="1" applyBorder="1" applyAlignment="1">
      <alignment horizontal="left" vertical="center" wrapText="1"/>
    </xf>
    <xf numFmtId="3" fontId="14" fillId="0" borderId="6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27" fillId="0" borderId="6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22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wrapText="1"/>
    </xf>
    <xf numFmtId="3" fontId="14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/>
    </xf>
    <xf numFmtId="3" fontId="17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/>
    </xf>
    <xf numFmtId="3" fontId="17" fillId="0" borderId="6" xfId="0" applyNumberFormat="1" applyFont="1" applyBorder="1" applyAlignment="1">
      <alignment/>
    </xf>
    <xf numFmtId="0" fontId="14" fillId="0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3" fontId="25" fillId="0" borderId="6" xfId="0" applyNumberFormat="1" applyFont="1" applyFill="1" applyBorder="1" applyAlignment="1">
      <alignment/>
    </xf>
    <xf numFmtId="3" fontId="40" fillId="0" borderId="6" xfId="0" applyNumberFormat="1" applyFont="1" applyFill="1" applyBorder="1" applyAlignment="1">
      <alignment/>
    </xf>
    <xf numFmtId="3" fontId="23" fillId="0" borderId="6" xfId="0" applyNumberFormat="1" applyFont="1" applyBorder="1" applyAlignment="1">
      <alignment wrapText="1"/>
    </xf>
    <xf numFmtId="0" fontId="30" fillId="2" borderId="6" xfId="0" applyFont="1" applyFill="1" applyBorder="1" applyAlignment="1">
      <alignment horizontal="left" vertical="center"/>
    </xf>
    <xf numFmtId="0" fontId="2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3" fontId="14" fillId="0" borderId="6" xfId="0" applyNumberFormat="1" applyFont="1" applyFill="1" applyBorder="1" applyAlignment="1">
      <alignment horizontal="right" vertical="center"/>
    </xf>
    <xf numFmtId="3" fontId="16" fillId="0" borderId="6" xfId="0" applyNumberFormat="1" applyFont="1" applyBorder="1" applyAlignment="1">
      <alignment vertical="center"/>
    </xf>
    <xf numFmtId="3" fontId="32" fillId="0" borderId="6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0" fontId="13" fillId="2" borderId="8" xfId="0" applyFont="1" applyFill="1" applyBorder="1" applyAlignment="1">
      <alignment horizontal="left" vertical="center" wrapText="1"/>
    </xf>
    <xf numFmtId="0" fontId="14" fillId="2" borderId="115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6" fillId="0" borderId="116" xfId="0" applyNumberFormat="1" applyFont="1" applyBorder="1" applyAlignment="1">
      <alignment vertical="center"/>
    </xf>
    <xf numFmtId="0" fontId="8" fillId="0" borderId="116" xfId="0" applyFont="1" applyBorder="1" applyAlignment="1">
      <alignment horizontal="left" vertical="center" wrapText="1"/>
    </xf>
    <xf numFmtId="0" fontId="14" fillId="0" borderId="116" xfId="0" applyFont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6" fillId="0" borderId="117" xfId="0" applyFont="1" applyBorder="1" applyAlignment="1">
      <alignment/>
    </xf>
    <xf numFmtId="0" fontId="14" fillId="0" borderId="1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117" xfId="0" applyFont="1" applyFill="1" applyBorder="1" applyAlignment="1">
      <alignment horizontal="center" vertical="center"/>
    </xf>
    <xf numFmtId="0" fontId="22" fillId="0" borderId="1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2" fillId="0" borderId="115" xfId="0" applyFont="1" applyBorder="1" applyAlignment="1">
      <alignment horizontal="left" vertical="center" wrapText="1"/>
    </xf>
    <xf numFmtId="0" fontId="22" fillId="0" borderId="118" xfId="0" applyFont="1" applyFill="1" applyBorder="1" applyAlignment="1">
      <alignment horizontal="center" vertical="center"/>
    </xf>
    <xf numFmtId="0" fontId="31" fillId="0" borderId="116" xfId="0" applyFont="1" applyBorder="1" applyAlignment="1">
      <alignment horizontal="left" vertical="center" wrapText="1"/>
    </xf>
    <xf numFmtId="0" fontId="0" fillId="0" borderId="117" xfId="0" applyBorder="1" applyAlignment="1">
      <alignment horizontal="left" vertical="center" wrapText="1"/>
    </xf>
    <xf numFmtId="3" fontId="2" fillId="0" borderId="70" xfId="0" applyNumberFormat="1" applyFont="1" applyBorder="1" applyAlignment="1">
      <alignment/>
    </xf>
    <xf numFmtId="0" fontId="0" fillId="0" borderId="81" xfId="0" applyBorder="1" applyAlignment="1">
      <alignment/>
    </xf>
    <xf numFmtId="0" fontId="0" fillId="0" borderId="44" xfId="0" applyFill="1" applyBorder="1" applyAlignment="1">
      <alignment/>
    </xf>
    <xf numFmtId="0" fontId="0" fillId="0" borderId="118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11" fillId="0" borderId="110" xfId="0" applyFont="1" applyBorder="1" applyAlignment="1">
      <alignment horizontal="center" vertical="center" textRotation="255"/>
    </xf>
    <xf numFmtId="0" fontId="11" fillId="0" borderId="110" xfId="0" applyFont="1" applyBorder="1" applyAlignment="1">
      <alignment horizontal="center" vertical="center"/>
    </xf>
    <xf numFmtId="0" fontId="6" fillId="0" borderId="110" xfId="0" applyFont="1" applyBorder="1" applyAlignment="1">
      <alignment/>
    </xf>
    <xf numFmtId="0" fontId="14" fillId="0" borderId="110" xfId="0" applyFont="1" applyBorder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center" vertical="center"/>
    </xf>
    <xf numFmtId="0" fontId="22" fillId="0" borderId="110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8" fillId="2" borderId="1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4" fillId="2" borderId="117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26" fillId="0" borderId="4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0" fontId="22" fillId="0" borderId="109" xfId="0" applyFont="1" applyFill="1" applyBorder="1" applyAlignment="1">
      <alignment vertical="center"/>
    </xf>
    <xf numFmtId="0" fontId="22" fillId="0" borderId="119" xfId="0" applyFont="1" applyFill="1" applyBorder="1" applyAlignment="1">
      <alignment vertical="center"/>
    </xf>
    <xf numFmtId="0" fontId="22" fillId="0" borderId="120" xfId="0" applyFont="1" applyFill="1" applyBorder="1" applyAlignment="1">
      <alignment vertical="center"/>
    </xf>
    <xf numFmtId="0" fontId="22" fillId="0" borderId="121" xfId="0" applyFont="1" applyFill="1" applyBorder="1" applyAlignment="1">
      <alignment vertical="center"/>
    </xf>
    <xf numFmtId="0" fontId="22" fillId="0" borderId="122" xfId="0" applyFont="1" applyFill="1" applyBorder="1" applyAlignment="1">
      <alignment vertical="center"/>
    </xf>
    <xf numFmtId="0" fontId="22" fillId="0" borderId="123" xfId="0" applyFont="1" applyFill="1" applyBorder="1" applyAlignment="1">
      <alignment vertical="center"/>
    </xf>
    <xf numFmtId="3" fontId="46" fillId="0" borderId="0" xfId="0" applyNumberFormat="1" applyFont="1" applyBorder="1" applyAlignment="1">
      <alignment horizontal="center" vertical="center"/>
    </xf>
    <xf numFmtId="0" fontId="46" fillId="0" borderId="42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3" fillId="0" borderId="89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0" fontId="8" fillId="0" borderId="41" xfId="0" applyFont="1" applyBorder="1" applyAlignment="1">
      <alignment horizontal="left" wrapText="1"/>
    </xf>
    <xf numFmtId="0" fontId="23" fillId="0" borderId="0" xfId="0" applyFont="1" applyBorder="1" applyAlignment="1">
      <alignment wrapText="1"/>
    </xf>
    <xf numFmtId="3" fontId="23" fillId="0" borderId="57" xfId="0" applyNumberFormat="1" applyFont="1" applyBorder="1" applyAlignment="1">
      <alignment wrapText="1"/>
    </xf>
    <xf numFmtId="3" fontId="46" fillId="0" borderId="0" xfId="0" applyNumberFormat="1" applyFont="1" applyBorder="1" applyAlignment="1">
      <alignment wrapText="1"/>
    </xf>
    <xf numFmtId="0" fontId="4" fillId="0" borderId="4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 wrapText="1"/>
    </xf>
    <xf numFmtId="0" fontId="45" fillId="0" borderId="110" xfId="0" applyFont="1" applyBorder="1" applyAlignment="1">
      <alignment horizontal="right" vertical="center" wrapText="1"/>
    </xf>
    <xf numFmtId="0" fontId="4" fillId="0" borderId="124" xfId="0" applyFont="1" applyBorder="1" applyAlignment="1">
      <alignment horizontal="left" wrapText="1"/>
    </xf>
    <xf numFmtId="0" fontId="45" fillId="0" borderId="42" xfId="0" applyFont="1" applyBorder="1" applyAlignment="1">
      <alignment horizontal="right" vertical="center" wrapText="1"/>
    </xf>
    <xf numFmtId="3" fontId="42" fillId="0" borderId="125" xfId="0" applyNumberFormat="1" applyFont="1" applyBorder="1" applyAlignment="1">
      <alignment/>
    </xf>
    <xf numFmtId="3" fontId="42" fillId="0" borderId="117" xfId="0" applyNumberFormat="1" applyFont="1" applyBorder="1" applyAlignment="1">
      <alignment vertical="center"/>
    </xf>
    <xf numFmtId="3" fontId="45" fillId="0" borderId="43" xfId="0" applyNumberFormat="1" applyFont="1" applyBorder="1" applyAlignment="1">
      <alignment horizontal="right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3" fontId="2" fillId="0" borderId="63" xfId="0" applyNumberFormat="1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 vertical="center"/>
    </xf>
    <xf numFmtId="3" fontId="2" fillId="0" borderId="85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2" fillId="0" borderId="100" xfId="0" applyNumberFormat="1" applyFont="1" applyBorder="1" applyAlignment="1">
      <alignment horizontal="center" vertical="center"/>
    </xf>
    <xf numFmtId="3" fontId="47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0" fillId="2" borderId="9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/>
    </xf>
    <xf numFmtId="0" fontId="6" fillId="2" borderId="9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6" fillId="2" borderId="99" xfId="0" applyFont="1" applyFill="1" applyBorder="1" applyAlignment="1">
      <alignment horizontal="left" vertical="center"/>
    </xf>
    <xf numFmtId="0" fontId="0" fillId="0" borderId="131" xfId="0" applyFont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0" fontId="13" fillId="2" borderId="131" xfId="0" applyFont="1" applyFill="1" applyBorder="1" applyAlignment="1">
      <alignment horizontal="left" vertical="center" wrapText="1"/>
    </xf>
    <xf numFmtId="0" fontId="8" fillId="2" borderId="98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/>
    </xf>
    <xf numFmtId="0" fontId="8" fillId="2" borderId="9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/>
    </xf>
    <xf numFmtId="0" fontId="2" fillId="0" borderId="87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14" fillId="2" borderId="87" xfId="0" applyFont="1" applyFill="1" applyBorder="1" applyAlignment="1">
      <alignment vertical="center"/>
    </xf>
    <xf numFmtId="0" fontId="6" fillId="0" borderId="133" xfId="0" applyFont="1" applyBorder="1" applyAlignment="1">
      <alignment/>
    </xf>
    <xf numFmtId="0" fontId="48" fillId="0" borderId="74" xfId="0" applyFont="1" applyFill="1" applyBorder="1" applyAlignment="1">
      <alignment horizontal="left" vertical="center" wrapText="1"/>
    </xf>
    <xf numFmtId="0" fontId="48" fillId="0" borderId="75" xfId="0" applyFont="1" applyFill="1" applyBorder="1" applyAlignment="1">
      <alignment horizontal="left" vertical="center" wrapText="1"/>
    </xf>
    <xf numFmtId="0" fontId="48" fillId="0" borderId="45" xfId="0" applyFont="1" applyFill="1" applyBorder="1" applyAlignment="1">
      <alignment vertical="center" wrapText="1"/>
    </xf>
    <xf numFmtId="0" fontId="48" fillId="0" borderId="4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45" xfId="0" applyFont="1" applyBorder="1" applyAlignment="1">
      <alignment horizontal="left" wrapText="1"/>
    </xf>
    <xf numFmtId="0" fontId="48" fillId="0" borderId="53" xfId="0" applyFont="1" applyBorder="1" applyAlignment="1">
      <alignment horizontal="left" wrapText="1"/>
    </xf>
    <xf numFmtId="0" fontId="2" fillId="0" borderId="95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wrapText="1"/>
    </xf>
    <xf numFmtId="0" fontId="0" fillId="0" borderId="16" xfId="0" applyFont="1" applyBorder="1" applyAlignment="1">
      <alignment horizontal="left" vertical="center" wrapText="1"/>
    </xf>
    <xf numFmtId="0" fontId="0" fillId="0" borderId="9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32" xfId="0" applyFont="1" applyBorder="1" applyAlignment="1">
      <alignment horizontal="left" vertical="center" wrapText="1"/>
    </xf>
    <xf numFmtId="0" fontId="0" fillId="0" borderId="131" xfId="0" applyFont="1" applyBorder="1" applyAlignment="1">
      <alignment horizontal="left" vertical="center" wrapText="1"/>
    </xf>
    <xf numFmtId="3" fontId="48" fillId="0" borderId="103" xfId="0" applyNumberFormat="1" applyFont="1" applyFill="1" applyBorder="1" applyAlignment="1">
      <alignment horizontal="center" vertical="center"/>
    </xf>
    <xf numFmtId="3" fontId="48" fillId="0" borderId="76" xfId="0" applyNumberFormat="1" applyFont="1" applyFill="1" applyBorder="1" applyAlignment="1">
      <alignment horizontal="center" vertical="center"/>
    </xf>
    <xf numFmtId="3" fontId="48" fillId="0" borderId="86" xfId="0" applyNumberFormat="1" applyFont="1" applyFill="1" applyBorder="1" applyAlignment="1">
      <alignment horizontal="center" vertical="center"/>
    </xf>
    <xf numFmtId="3" fontId="48" fillId="0" borderId="103" xfId="0" applyNumberFormat="1" applyFont="1" applyBorder="1" applyAlignment="1">
      <alignment horizontal="center" vertical="center"/>
    </xf>
    <xf numFmtId="3" fontId="48" fillId="0" borderId="76" xfId="0" applyNumberFormat="1" applyFont="1" applyBorder="1" applyAlignment="1">
      <alignment horizontal="center" vertical="center"/>
    </xf>
    <xf numFmtId="3" fontId="48" fillId="0" borderId="86" xfId="0" applyNumberFormat="1" applyFont="1" applyBorder="1" applyAlignment="1">
      <alignment horizontal="center" vertical="center"/>
    </xf>
    <xf numFmtId="3" fontId="48" fillId="0" borderId="104" xfId="0" applyNumberFormat="1" applyFont="1" applyBorder="1" applyAlignment="1">
      <alignment horizontal="center" vertical="center"/>
    </xf>
    <xf numFmtId="3" fontId="48" fillId="0" borderId="65" xfId="0" applyNumberFormat="1" applyFont="1" applyBorder="1" applyAlignment="1">
      <alignment horizontal="center" vertical="center"/>
    </xf>
    <xf numFmtId="3" fontId="48" fillId="0" borderId="28" xfId="0" applyNumberFormat="1" applyFont="1" applyFill="1" applyBorder="1" applyAlignment="1">
      <alignment horizontal="center" vertical="center"/>
    </xf>
    <xf numFmtId="3" fontId="48" fillId="0" borderId="4" xfId="0" applyNumberFormat="1" applyFont="1" applyFill="1" applyBorder="1" applyAlignment="1">
      <alignment horizontal="center" vertical="center"/>
    </xf>
    <xf numFmtId="3" fontId="48" fillId="0" borderId="3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0" xfId="0" applyFont="1" applyBorder="1" applyAlignment="1">
      <alignment/>
    </xf>
    <xf numFmtId="3" fontId="48" fillId="0" borderId="28" xfId="0" applyNumberFormat="1" applyFont="1" applyBorder="1" applyAlignment="1">
      <alignment horizontal="center" vertical="center"/>
    </xf>
    <xf numFmtId="3" fontId="48" fillId="0" borderId="2" xfId="0" applyNumberFormat="1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3" fontId="48" fillId="0" borderId="89" xfId="0" applyNumberFormat="1" applyFont="1" applyFill="1" applyBorder="1" applyAlignment="1">
      <alignment horizontal="center" vertical="center"/>
    </xf>
    <xf numFmtId="3" fontId="48" fillId="0" borderId="2" xfId="0" applyNumberFormat="1" applyFont="1" applyFill="1" applyBorder="1" applyAlignment="1">
      <alignment horizontal="center" vertical="center"/>
    </xf>
    <xf numFmtId="3" fontId="48" fillId="0" borderId="71" xfId="0" applyNumberFormat="1" applyFont="1" applyFill="1" applyBorder="1" applyAlignment="1">
      <alignment horizontal="center" vertical="center"/>
    </xf>
    <xf numFmtId="3" fontId="48" fillId="0" borderId="28" xfId="0" applyNumberFormat="1" applyFont="1" applyFill="1" applyBorder="1" applyAlignment="1">
      <alignment horizontal="center" vertical="center"/>
    </xf>
    <xf numFmtId="3" fontId="48" fillId="0" borderId="4" xfId="0" applyNumberFormat="1" applyFont="1" applyFill="1" applyBorder="1" applyAlignment="1">
      <alignment horizontal="center" vertical="center"/>
    </xf>
    <xf numFmtId="3" fontId="48" fillId="0" borderId="30" xfId="0" applyNumberFormat="1" applyFont="1" applyFill="1" applyBorder="1" applyAlignment="1">
      <alignment horizontal="center" vertical="center"/>
    </xf>
    <xf numFmtId="3" fontId="48" fillId="0" borderId="30" xfId="0" applyNumberFormat="1" applyFont="1" applyBorder="1" applyAlignment="1">
      <alignment horizontal="center" vertical="center"/>
    </xf>
    <xf numFmtId="3" fontId="48" fillId="0" borderId="28" xfId="0" applyNumberFormat="1" applyFont="1" applyBorder="1" applyAlignment="1">
      <alignment horizontal="center" vertical="center"/>
    </xf>
    <xf numFmtId="3" fontId="48" fillId="0" borderId="4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8" fillId="0" borderId="28" xfId="0" applyFont="1" applyBorder="1" applyAlignment="1">
      <alignment horizontal="center" wrapText="1"/>
    </xf>
    <xf numFmtId="0" fontId="48" fillId="0" borderId="4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" xfId="0" applyFont="1" applyBorder="1" applyAlignment="1">
      <alignment horizontal="center" wrapText="1"/>
    </xf>
    <xf numFmtId="0" fontId="48" fillId="0" borderId="111" xfId="0" applyFont="1" applyBorder="1" applyAlignment="1">
      <alignment horizontal="center" wrapText="1"/>
    </xf>
    <xf numFmtId="0" fontId="48" fillId="0" borderId="134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105" xfId="0" applyFont="1" applyBorder="1" applyAlignment="1">
      <alignment horizontal="center" wrapText="1"/>
    </xf>
    <xf numFmtId="0" fontId="48" fillId="0" borderId="135" xfId="0" applyFont="1" applyBorder="1" applyAlignment="1">
      <alignment horizontal="center" wrapText="1"/>
    </xf>
    <xf numFmtId="0" fontId="48" fillId="0" borderId="44" xfId="0" applyFont="1" applyBorder="1" applyAlignment="1">
      <alignment horizontal="center" wrapText="1"/>
    </xf>
    <xf numFmtId="0" fontId="48" fillId="0" borderId="136" xfId="0" applyFont="1" applyBorder="1" applyAlignment="1">
      <alignment horizontal="center" wrapText="1"/>
    </xf>
    <xf numFmtId="0" fontId="48" fillId="0" borderId="137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3" fontId="2" fillId="0" borderId="130" xfId="0" applyNumberFormat="1" applyFont="1" applyBorder="1" applyAlignment="1">
      <alignment horizontal="center" vertical="center"/>
    </xf>
    <xf numFmtId="3" fontId="2" fillId="0" borderId="93" xfId="0" applyNumberFormat="1" applyFont="1" applyBorder="1" applyAlignment="1">
      <alignment horizontal="center" vertical="center"/>
    </xf>
    <xf numFmtId="3" fontId="2" fillId="0" borderId="91" xfId="0" applyNumberFormat="1" applyFont="1" applyBorder="1" applyAlignment="1">
      <alignment horizontal="center" vertical="center"/>
    </xf>
    <xf numFmtId="3" fontId="2" fillId="0" borderId="92" xfId="0" applyNumberFormat="1" applyFont="1" applyBorder="1" applyAlignment="1">
      <alignment horizontal="center" vertical="center"/>
    </xf>
    <xf numFmtId="3" fontId="2" fillId="0" borderId="94" xfId="0" applyNumberFormat="1" applyFont="1" applyBorder="1" applyAlignment="1">
      <alignment horizontal="center" vertical="center"/>
    </xf>
    <xf numFmtId="3" fontId="2" fillId="0" borderId="95" xfId="0" applyNumberFormat="1" applyFont="1" applyBorder="1" applyAlignment="1">
      <alignment horizontal="center" vertical="center"/>
    </xf>
    <xf numFmtId="3" fontId="2" fillId="0" borderId="96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3" fontId="2" fillId="0" borderId="97" xfId="0" applyNumberFormat="1" applyFont="1" applyBorder="1" applyAlignment="1">
      <alignment horizontal="center" vertical="center"/>
    </xf>
    <xf numFmtId="3" fontId="0" fillId="0" borderId="89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0" fillId="0" borderId="84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28" fillId="0" borderId="2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6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2" fillId="0" borderId="10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47" fillId="0" borderId="101" xfId="0" applyNumberFormat="1" applyFont="1" applyFill="1" applyBorder="1" applyAlignment="1">
      <alignment horizontal="center"/>
    </xf>
    <xf numFmtId="3" fontId="47" fillId="0" borderId="7" xfId="0" applyNumberFormat="1" applyFont="1" applyFill="1" applyBorder="1" applyAlignment="1">
      <alignment horizontal="center"/>
    </xf>
    <xf numFmtId="3" fontId="47" fillId="0" borderId="85" xfId="0" applyNumberFormat="1" applyFont="1" applyFill="1" applyBorder="1" applyAlignment="1">
      <alignment horizontal="center"/>
    </xf>
    <xf numFmtId="3" fontId="47" fillId="0" borderId="5" xfId="0" applyNumberFormat="1" applyFont="1" applyFill="1" applyBorder="1" applyAlignment="1">
      <alignment horizontal="center"/>
    </xf>
    <xf numFmtId="3" fontId="47" fillId="0" borderId="100" xfId="0" applyNumberFormat="1" applyFont="1" applyFill="1" applyBorder="1" applyAlignment="1">
      <alignment horizontal="center"/>
    </xf>
    <xf numFmtId="3" fontId="47" fillId="0" borderId="138" xfId="0" applyNumberFormat="1" applyFont="1" applyFill="1" applyBorder="1" applyAlignment="1">
      <alignment horizontal="center"/>
    </xf>
    <xf numFmtId="3" fontId="47" fillId="0" borderId="18" xfId="0" applyNumberFormat="1" applyFont="1" applyFill="1" applyBorder="1" applyAlignment="1">
      <alignment horizontal="center"/>
    </xf>
    <xf numFmtId="3" fontId="47" fillId="0" borderId="94" xfId="0" applyNumberFormat="1" applyFont="1" applyFill="1" applyBorder="1" applyAlignment="1">
      <alignment/>
    </xf>
    <xf numFmtId="3" fontId="47" fillId="0" borderId="60" xfId="0" applyNumberFormat="1" applyFont="1" applyFill="1" applyBorder="1" applyAlignment="1">
      <alignment/>
    </xf>
    <xf numFmtId="3" fontId="48" fillId="0" borderId="95" xfId="0" applyNumberFormat="1" applyFont="1" applyFill="1" applyBorder="1" applyAlignment="1">
      <alignment horizontal="center"/>
    </xf>
    <xf numFmtId="3" fontId="48" fillId="0" borderId="60" xfId="0" applyNumberFormat="1" applyFont="1" applyFill="1" applyBorder="1" applyAlignment="1">
      <alignment horizontal="center"/>
    </xf>
    <xf numFmtId="3" fontId="48" fillId="0" borderId="20" xfId="0" applyNumberFormat="1" applyFont="1" applyFill="1" applyBorder="1" applyAlignment="1">
      <alignment horizontal="center"/>
    </xf>
    <xf numFmtId="3" fontId="48" fillId="0" borderId="102" xfId="0" applyNumberFormat="1" applyFont="1" applyFill="1" applyBorder="1" applyAlignment="1">
      <alignment horizontal="center"/>
    </xf>
    <xf numFmtId="3" fontId="48" fillId="0" borderId="94" xfId="0" applyNumberFormat="1" applyFont="1" applyFill="1" applyBorder="1" applyAlignment="1">
      <alignment horizontal="center"/>
    </xf>
    <xf numFmtId="3" fontId="47" fillId="0" borderId="91" xfId="0" applyNumberFormat="1" applyFont="1" applyFill="1" applyBorder="1" applyAlignment="1">
      <alignment/>
    </xf>
    <xf numFmtId="3" fontId="47" fillId="0" borderId="85" xfId="0" applyNumberFormat="1" applyFont="1" applyFill="1" applyBorder="1" applyAlignment="1">
      <alignment/>
    </xf>
    <xf numFmtId="3" fontId="49" fillId="0" borderId="18" xfId="0" applyNumberFormat="1" applyFont="1" applyFill="1" applyBorder="1" applyAlignment="1">
      <alignment horizontal="center"/>
    </xf>
    <xf numFmtId="3" fontId="47" fillId="0" borderId="7" xfId="0" applyNumberFormat="1" applyFont="1" applyFill="1" applyBorder="1" applyAlignment="1">
      <alignment/>
    </xf>
    <xf numFmtId="3" fontId="47" fillId="0" borderId="100" xfId="0" applyNumberFormat="1" applyFont="1" applyFill="1" applyBorder="1" applyAlignment="1">
      <alignment/>
    </xf>
    <xf numFmtId="3" fontId="48" fillId="0" borderId="5" xfId="0" applyNumberFormat="1" applyFont="1" applyFill="1" applyBorder="1" applyAlignment="1">
      <alignment horizontal="center"/>
    </xf>
    <xf numFmtId="3" fontId="48" fillId="0" borderId="100" xfId="0" applyNumberFormat="1" applyFont="1" applyFill="1" applyBorder="1" applyAlignment="1">
      <alignment horizontal="center"/>
    </xf>
    <xf numFmtId="3" fontId="48" fillId="0" borderId="21" xfId="0" applyNumberFormat="1" applyFont="1" applyFill="1" applyBorder="1" applyAlignment="1">
      <alignment horizontal="center"/>
    </xf>
    <xf numFmtId="3" fontId="48" fillId="0" borderId="7" xfId="0" applyNumberFormat="1" applyFont="1" applyFill="1" applyBorder="1" applyAlignment="1">
      <alignment horizontal="center"/>
    </xf>
    <xf numFmtId="3" fontId="47" fillId="0" borderId="139" xfId="0" applyNumberFormat="1" applyFont="1" applyFill="1" applyBorder="1" applyAlignment="1">
      <alignment/>
    </xf>
    <xf numFmtId="3" fontId="47" fillId="0" borderId="138" xfId="0" applyNumberFormat="1" applyFont="1" applyFill="1" applyBorder="1" applyAlignment="1">
      <alignment/>
    </xf>
    <xf numFmtId="3" fontId="48" fillId="0" borderId="132" xfId="0" applyNumberFormat="1" applyFont="1" applyFill="1" applyBorder="1" applyAlignment="1">
      <alignment horizontal="center"/>
    </xf>
    <xf numFmtId="3" fontId="48" fillId="0" borderId="138" xfId="0" applyNumberFormat="1" applyFont="1" applyFill="1" applyBorder="1" applyAlignment="1">
      <alignment horizontal="center"/>
    </xf>
    <xf numFmtId="3" fontId="48" fillId="0" borderId="140" xfId="0" applyNumberFormat="1" applyFont="1" applyFill="1" applyBorder="1" applyAlignment="1">
      <alignment horizontal="center"/>
    </xf>
    <xf numFmtId="3" fontId="48" fillId="0" borderId="141" xfId="0" applyNumberFormat="1" applyFont="1" applyFill="1" applyBorder="1" applyAlignment="1">
      <alignment horizontal="center"/>
    </xf>
    <xf numFmtId="3" fontId="48" fillId="0" borderId="139" xfId="0" applyNumberFormat="1" applyFont="1" applyFill="1" applyBorder="1" applyAlignment="1">
      <alignment horizontal="center"/>
    </xf>
    <xf numFmtId="3" fontId="47" fillId="0" borderId="142" xfId="0" applyNumberFormat="1" applyFont="1" applyFill="1" applyBorder="1" applyAlignment="1">
      <alignment/>
    </xf>
    <xf numFmtId="3" fontId="47" fillId="0" borderId="143" xfId="0" applyNumberFormat="1" applyFont="1" applyFill="1" applyBorder="1" applyAlignment="1">
      <alignment/>
    </xf>
    <xf numFmtId="3" fontId="49" fillId="0" borderId="107" xfId="0" applyNumberFormat="1" applyFont="1" applyFill="1" applyBorder="1" applyAlignment="1">
      <alignment horizontal="center"/>
    </xf>
    <xf numFmtId="0" fontId="2" fillId="0" borderId="13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144" xfId="0" applyFont="1" applyBorder="1" applyAlignment="1">
      <alignment vertical="center"/>
    </xf>
    <xf numFmtId="0" fontId="0" fillId="0" borderId="145" xfId="0" applyFont="1" applyBorder="1" applyAlignment="1">
      <alignment vertical="center"/>
    </xf>
    <xf numFmtId="0" fontId="0" fillId="0" borderId="143" xfId="0" applyFont="1" applyBorder="1" applyAlignment="1">
      <alignment vertical="center"/>
    </xf>
    <xf numFmtId="0" fontId="0" fillId="0" borderId="144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0" fontId="41" fillId="0" borderId="4" xfId="0" applyFont="1" applyBorder="1" applyAlignment="1">
      <alignment/>
    </xf>
    <xf numFmtId="0" fontId="0" fillId="0" borderId="44" xfId="0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/>
    </xf>
    <xf numFmtId="0" fontId="0" fillId="0" borderId="70" xfId="0" applyFont="1" applyBorder="1" applyAlignment="1">
      <alignment horizontal="right" vertical="center"/>
    </xf>
    <xf numFmtId="3" fontId="2" fillId="0" borderId="40" xfId="0" applyNumberFormat="1" applyFont="1" applyBorder="1" applyAlignment="1">
      <alignment/>
    </xf>
    <xf numFmtId="3" fontId="0" fillId="0" borderId="31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8" xfId="0" applyNumberFormat="1" applyFont="1" applyBorder="1" applyAlignment="1">
      <alignment horizontal="center"/>
    </xf>
    <xf numFmtId="0" fontId="48" fillId="0" borderId="28" xfId="0" applyFont="1" applyBorder="1" applyAlignment="1">
      <alignment horizontal="center" wrapText="1"/>
    </xf>
    <xf numFmtId="0" fontId="48" fillId="0" borderId="4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3" fontId="48" fillId="0" borderId="92" xfId="0" applyNumberFormat="1" applyFont="1" applyFill="1" applyBorder="1" applyAlignment="1">
      <alignment horizontal="center"/>
    </xf>
    <xf numFmtId="3" fontId="47" fillId="0" borderId="94" xfId="0" applyNumberFormat="1" applyFont="1" applyFill="1" applyBorder="1" applyAlignment="1">
      <alignment horizontal="center"/>
    </xf>
    <xf numFmtId="3" fontId="47" fillId="0" borderId="60" xfId="0" applyNumberFormat="1" applyFont="1" applyFill="1" applyBorder="1" applyAlignment="1">
      <alignment horizontal="center"/>
    </xf>
    <xf numFmtId="3" fontId="48" fillId="0" borderId="101" xfId="0" applyNumberFormat="1" applyFont="1" applyFill="1" applyBorder="1" applyAlignment="1">
      <alignment horizontal="center"/>
    </xf>
    <xf numFmtId="3" fontId="48" fillId="0" borderId="146" xfId="0" applyNumberFormat="1" applyFont="1" applyFill="1" applyBorder="1" applyAlignment="1">
      <alignment horizontal="center"/>
    </xf>
    <xf numFmtId="3" fontId="47" fillId="0" borderId="139" xfId="0" applyNumberFormat="1" applyFont="1" applyFill="1" applyBorder="1" applyAlignment="1">
      <alignment horizontal="center"/>
    </xf>
    <xf numFmtId="0" fontId="22" fillId="2" borderId="25" xfId="0" applyFont="1" applyFill="1" applyBorder="1" applyAlignment="1">
      <alignment vertical="center"/>
    </xf>
    <xf numFmtId="0" fontId="22" fillId="2" borderId="99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/>
    </xf>
    <xf numFmtId="0" fontId="22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22" fillId="2" borderId="99" xfId="0" applyFont="1" applyFill="1" applyBorder="1" applyAlignment="1">
      <alignment/>
    </xf>
    <xf numFmtId="0" fontId="25" fillId="2" borderId="99" xfId="0" applyFont="1" applyFill="1" applyBorder="1" applyAlignment="1">
      <alignment/>
    </xf>
    <xf numFmtId="0" fontId="16" fillId="2" borderId="99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 wrapText="1"/>
    </xf>
    <xf numFmtId="3" fontId="0" fillId="0" borderId="3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8" fillId="0" borderId="41" xfId="0" applyFont="1" applyFill="1" applyBorder="1" applyAlignment="1">
      <alignment horizontal="left" vertical="center" wrapText="1"/>
    </xf>
    <xf numFmtId="0" fontId="0" fillId="0" borderId="143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3" fillId="0" borderId="6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3" fontId="28" fillId="0" borderId="1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0" fillId="0" borderId="86" xfId="0" applyBorder="1" applyAlignment="1">
      <alignment/>
    </xf>
    <xf numFmtId="0" fontId="12" fillId="2" borderId="75" xfId="0" applyFont="1" applyFill="1" applyBorder="1" applyAlignment="1">
      <alignment horizontal="left" vertical="center" wrapText="1"/>
    </xf>
    <xf numFmtId="3" fontId="48" fillId="0" borderId="32" xfId="0" applyNumberFormat="1" applyFont="1" applyFill="1" applyBorder="1" applyAlignment="1">
      <alignment horizontal="center" vertical="center"/>
    </xf>
    <xf numFmtId="3" fontId="48" fillId="0" borderId="89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22" fillId="2" borderId="147" xfId="0" applyFont="1" applyFill="1" applyBorder="1" applyAlignment="1">
      <alignment vertical="center"/>
    </xf>
    <xf numFmtId="0" fontId="50" fillId="0" borderId="0" xfId="0" applyFont="1" applyBorder="1" applyAlignment="1">
      <alignment/>
    </xf>
    <xf numFmtId="0" fontId="0" fillId="0" borderId="148" xfId="0" applyBorder="1" applyAlignment="1">
      <alignment/>
    </xf>
    <xf numFmtId="0" fontId="53" fillId="0" borderId="28" xfId="0" applyFont="1" applyBorder="1" applyAlignment="1">
      <alignment horizontal="center" wrapText="1"/>
    </xf>
    <xf numFmtId="0" fontId="53" fillId="0" borderId="4" xfId="0" applyFont="1" applyBorder="1" applyAlignment="1">
      <alignment horizontal="center" wrapText="1"/>
    </xf>
    <xf numFmtId="0" fontId="53" fillId="0" borderId="86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11" xfId="0" applyFont="1" applyBorder="1" applyAlignment="1">
      <alignment horizontal="center" wrapText="1"/>
    </xf>
    <xf numFmtId="0" fontId="53" fillId="0" borderId="134" xfId="0" applyFont="1" applyBorder="1" applyAlignment="1">
      <alignment horizontal="center" wrapText="1"/>
    </xf>
    <xf numFmtId="0" fontId="53" fillId="0" borderId="3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8" fillId="0" borderId="29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2" borderId="5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/>
    </xf>
    <xf numFmtId="0" fontId="6" fillId="2" borderId="7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0" fillId="0" borderId="149" xfId="0" applyNumberFormat="1" applyFont="1" applyBorder="1" applyAlignment="1">
      <alignment horizontal="center" vertical="center"/>
    </xf>
    <xf numFmtId="3" fontId="0" fillId="0" borderId="150" xfId="0" applyNumberFormat="1" applyFont="1" applyBorder="1" applyAlignment="1">
      <alignment horizontal="center" vertical="center"/>
    </xf>
    <xf numFmtId="3" fontId="0" fillId="0" borderId="151" xfId="0" applyNumberFormat="1" applyFont="1" applyBorder="1" applyAlignment="1">
      <alignment horizontal="center" vertical="center"/>
    </xf>
    <xf numFmtId="3" fontId="0" fillId="0" borderId="152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0" fontId="0" fillId="0" borderId="153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3" fontId="2" fillId="0" borderId="149" xfId="0" applyNumberFormat="1" applyFont="1" applyFill="1" applyBorder="1" applyAlignment="1">
      <alignment horizontal="center" vertical="center"/>
    </xf>
    <xf numFmtId="3" fontId="2" fillId="0" borderId="154" xfId="0" applyNumberFormat="1" applyFont="1" applyFill="1" applyBorder="1" applyAlignment="1">
      <alignment horizontal="center" vertical="center"/>
    </xf>
    <xf numFmtId="3" fontId="2" fillId="0" borderId="155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0" fontId="2" fillId="0" borderId="156" xfId="0" applyFont="1" applyBorder="1" applyAlignment="1">
      <alignment horizontal="right" vertical="center"/>
    </xf>
    <xf numFmtId="0" fontId="12" fillId="2" borderId="157" xfId="0" applyFont="1" applyFill="1" applyBorder="1" applyAlignment="1">
      <alignment horizontal="left" vertical="center" wrapText="1"/>
    </xf>
    <xf numFmtId="0" fontId="0" fillId="0" borderId="158" xfId="0" applyBorder="1" applyAlignment="1">
      <alignment horizontal="left"/>
    </xf>
    <xf numFmtId="0" fontId="0" fillId="0" borderId="159" xfId="0" applyBorder="1" applyAlignment="1">
      <alignment horizontal="left"/>
    </xf>
    <xf numFmtId="0" fontId="12" fillId="0" borderId="158" xfId="0" applyFont="1" applyBorder="1" applyAlignment="1">
      <alignment horizontal="left" vertical="center"/>
    </xf>
    <xf numFmtId="0" fontId="12" fillId="0" borderId="159" xfId="0" applyFont="1" applyBorder="1" applyAlignment="1">
      <alignment horizontal="left" vertical="center"/>
    </xf>
    <xf numFmtId="0" fontId="16" fillId="0" borderId="45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0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2" borderId="103" xfId="0" applyFont="1" applyFill="1" applyBorder="1" applyAlignment="1">
      <alignment wrapText="1"/>
    </xf>
    <xf numFmtId="0" fontId="0" fillId="0" borderId="76" xfId="0" applyBorder="1" applyAlignment="1">
      <alignment/>
    </xf>
    <xf numFmtId="0" fontId="0" fillId="0" borderId="22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2" fillId="2" borderId="157" xfId="0" applyFont="1" applyFill="1" applyBorder="1" applyAlignment="1">
      <alignment horizontal="left" vertical="center"/>
    </xf>
    <xf numFmtId="0" fontId="0" fillId="0" borderId="158" xfId="0" applyBorder="1" applyAlignment="1">
      <alignment vertical="center"/>
    </xf>
    <xf numFmtId="0" fontId="0" fillId="0" borderId="159" xfId="0" applyBorder="1" applyAlignment="1">
      <alignment vertical="center"/>
    </xf>
    <xf numFmtId="49" fontId="43" fillId="0" borderId="25" xfId="0" applyNumberFormat="1" applyFont="1" applyBorder="1" applyAlignment="1">
      <alignment horizontal="right" wrapText="1"/>
    </xf>
    <xf numFmtId="49" fontId="1" fillId="0" borderId="25" xfId="0" applyNumberFormat="1" applyFont="1" applyBorder="1" applyAlignment="1">
      <alignment horizontal="right" wrapText="1"/>
    </xf>
    <xf numFmtId="0" fontId="2" fillId="0" borderId="51" xfId="0" applyFont="1" applyBorder="1" applyAlignment="1">
      <alignment textRotation="70" wrapText="1"/>
    </xf>
    <xf numFmtId="0" fontId="0" fillId="0" borderId="41" xfId="0" applyFont="1" applyBorder="1" applyAlignment="1">
      <alignment textRotation="70"/>
    </xf>
    <xf numFmtId="0" fontId="3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3" fontId="7" fillId="0" borderId="114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49" fontId="51" fillId="0" borderId="25" xfId="0" applyNumberFormat="1" applyFont="1" applyBorder="1" applyAlignment="1">
      <alignment horizontal="right" wrapText="1"/>
    </xf>
    <xf numFmtId="49" fontId="52" fillId="0" borderId="25" xfId="0" applyNumberFormat="1" applyFont="1" applyBorder="1" applyAlignment="1">
      <alignment horizontal="right" wrapText="1"/>
    </xf>
    <xf numFmtId="0" fontId="16" fillId="0" borderId="2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158" xfId="0" applyFont="1" applyBorder="1" applyAlignment="1">
      <alignment horizontal="left" vertical="center"/>
    </xf>
    <xf numFmtId="0" fontId="0" fillId="0" borderId="159" xfId="0" applyFont="1" applyBorder="1" applyAlignment="1">
      <alignment horizontal="left" vertical="center"/>
    </xf>
    <xf numFmtId="0" fontId="0" fillId="0" borderId="158" xfId="0" applyFont="1" applyBorder="1" applyAlignment="1">
      <alignment vertical="center"/>
    </xf>
    <xf numFmtId="0" fontId="0" fillId="0" borderId="159" xfId="0" applyFont="1" applyBorder="1" applyAlignment="1">
      <alignment vertical="center"/>
    </xf>
    <xf numFmtId="0" fontId="0" fillId="0" borderId="76" xfId="0" applyFont="1" applyBorder="1" applyAlignment="1">
      <alignment/>
    </xf>
    <xf numFmtId="0" fontId="0" fillId="0" borderId="148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2" borderId="95" xfId="0" applyFont="1" applyFill="1" applyBorder="1" applyAlignment="1">
      <alignment horizontal="left" vertical="center" wrapText="1"/>
    </xf>
    <xf numFmtId="0" fontId="0" fillId="0" borderId="94" xfId="0" applyFont="1" applyBorder="1" applyAlignment="1">
      <alignment vertical="center"/>
    </xf>
    <xf numFmtId="0" fontId="0" fillId="0" borderId="15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9" xfId="0" applyFont="1" applyBorder="1" applyAlignment="1">
      <alignment horizontal="left"/>
    </xf>
    <xf numFmtId="0" fontId="2" fillId="0" borderId="54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0" fontId="2" fillId="0" borderId="156" xfId="0" applyFont="1" applyBorder="1" applyAlignment="1">
      <alignment horizontal="right" vertical="center"/>
    </xf>
    <xf numFmtId="0" fontId="12" fillId="2" borderId="158" xfId="0" applyFont="1" applyFill="1" applyBorder="1" applyAlignment="1">
      <alignment horizontal="left" vertical="center" wrapText="1"/>
    </xf>
    <xf numFmtId="0" fontId="12" fillId="2" borderId="159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06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12" xfId="0" applyFont="1" applyBorder="1" applyAlignment="1">
      <alignment horizontal="right" vertical="center"/>
    </xf>
    <xf numFmtId="0" fontId="6" fillId="0" borderId="116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12" fillId="0" borderId="6" xfId="0" applyFont="1" applyBorder="1" applyAlignment="1">
      <alignment horizontal="left" vertical="center"/>
    </xf>
    <xf numFmtId="0" fontId="2" fillId="0" borderId="56" xfId="0" applyFont="1" applyBorder="1" applyAlignment="1">
      <alignment horizontal="right" vertical="center" wrapText="1"/>
    </xf>
    <xf numFmtId="0" fontId="2" fillId="0" borderId="160" xfId="0" applyFont="1" applyBorder="1" applyAlignment="1">
      <alignment horizontal="right" vertical="center" wrapText="1"/>
    </xf>
    <xf numFmtId="0" fontId="25" fillId="0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8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2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49" fontId="1" fillId="0" borderId="16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6" xfId="0" applyFont="1" applyFill="1" applyBorder="1" applyAlignment="1">
      <alignment wrapText="1"/>
    </xf>
    <xf numFmtId="0" fontId="17" fillId="0" borderId="6" xfId="0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9" fillId="2" borderId="162" xfId="0" applyFont="1" applyFill="1" applyBorder="1" applyAlignment="1">
      <alignment horizontal="center" vertical="center"/>
    </xf>
    <xf numFmtId="0" fontId="0" fillId="0" borderId="139" xfId="0" applyBorder="1" applyAlignment="1">
      <alignment vertical="center"/>
    </xf>
    <xf numFmtId="0" fontId="0" fillId="0" borderId="163" xfId="0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115" xfId="0" applyBorder="1" applyAlignment="1">
      <alignment/>
    </xf>
    <xf numFmtId="0" fontId="14" fillId="2" borderId="139" xfId="0" applyFont="1" applyFill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2" fillId="0" borderId="161" xfId="0" applyFont="1" applyBorder="1" applyAlignment="1">
      <alignment textRotation="70" wrapText="1"/>
    </xf>
    <xf numFmtId="0" fontId="0" fillId="0" borderId="115" xfId="0" applyFont="1" applyBorder="1" applyAlignment="1">
      <alignment textRotation="70"/>
    </xf>
    <xf numFmtId="0" fontId="0" fillId="0" borderId="163" xfId="0" applyFont="1" applyBorder="1" applyAlignment="1">
      <alignment textRotation="70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3" fillId="0" borderId="6" xfId="0" applyFont="1" applyBorder="1" applyAlignment="1">
      <alignment wrapText="1"/>
    </xf>
    <xf numFmtId="0" fontId="2" fillId="0" borderId="10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zoomScale="75" zoomScaleNormal="75" workbookViewId="0" topLeftCell="A1">
      <selection activeCell="B95" sqref="B95:U95"/>
    </sheetView>
  </sheetViews>
  <sheetFormatPr defaultColWidth="9.140625" defaultRowHeight="15" customHeight="1"/>
  <cols>
    <col min="1" max="1" width="8.00390625" style="5" customWidth="1"/>
    <col min="2" max="2" width="36.421875" style="393" customWidth="1"/>
    <col min="3" max="3" width="9.57421875" style="166" customWidth="1"/>
    <col min="4" max="4" width="8.140625" style="6" customWidth="1"/>
    <col min="5" max="5" width="11.8515625" style="164" customWidth="1"/>
    <col min="6" max="6" width="8.140625" style="166" bestFit="1" customWidth="1"/>
    <col min="7" max="7" width="9.8515625" style="6" bestFit="1" customWidth="1"/>
    <col min="8" max="8" width="7.00390625" style="164" customWidth="1"/>
    <col min="9" max="9" width="8.140625" style="166" bestFit="1" customWidth="1"/>
    <col min="10" max="10" width="9.8515625" style="6" bestFit="1" customWidth="1"/>
    <col min="11" max="11" width="6.8515625" style="1" customWidth="1"/>
    <col min="12" max="12" width="6.421875" style="5" customWidth="1"/>
    <col min="13" max="13" width="7.140625" style="6" bestFit="1" customWidth="1"/>
    <col min="14" max="14" width="7.57421875" style="164" customWidth="1"/>
    <col min="15" max="15" width="7.28125" style="166" customWidth="1"/>
    <col min="16" max="16" width="7.00390625" style="6" customWidth="1"/>
    <col min="17" max="17" width="6.421875" style="167" customWidth="1"/>
    <col min="18" max="19" width="7.00390625" style="176" customWidth="1"/>
    <col min="20" max="20" width="6.00390625" style="176" customWidth="1"/>
    <col min="21" max="21" width="11.00390625" style="165" customWidth="1"/>
    <col min="22" max="22" width="9.140625" style="6" customWidth="1"/>
    <col min="23" max="23" width="9.140625" style="164" customWidth="1"/>
    <col min="24" max="16384" width="9.140625" style="1" customWidth="1"/>
  </cols>
  <sheetData>
    <row r="1" spans="1:23" ht="26.25" customHeight="1" thickBot="1">
      <c r="A1" s="1"/>
      <c r="B1" s="917" t="s">
        <v>216</v>
      </c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2"/>
      <c r="W1" s="2"/>
    </row>
    <row r="2" spans="1:23" ht="15" customHeight="1">
      <c r="A2" s="919" t="s">
        <v>0</v>
      </c>
      <c r="B2" s="921" t="s">
        <v>1</v>
      </c>
      <c r="C2" s="924" t="s">
        <v>185</v>
      </c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6"/>
      <c r="S2" s="926"/>
      <c r="T2" s="927"/>
      <c r="U2" s="928" t="s">
        <v>184</v>
      </c>
      <c r="V2" s="2"/>
      <c r="W2" s="2"/>
    </row>
    <row r="3" spans="1:23" ht="24" customHeight="1">
      <c r="A3" s="920"/>
      <c r="B3" s="922"/>
      <c r="C3" s="930">
        <v>2005</v>
      </c>
      <c r="D3" s="931"/>
      <c r="E3" s="932"/>
      <c r="F3" s="933">
        <v>2006</v>
      </c>
      <c r="G3" s="934"/>
      <c r="H3" s="935"/>
      <c r="I3" s="936">
        <v>2007</v>
      </c>
      <c r="J3" s="937"/>
      <c r="K3" s="938"/>
      <c r="L3" s="933">
        <v>2008</v>
      </c>
      <c r="M3" s="934"/>
      <c r="N3" s="935"/>
      <c r="O3" s="930">
        <v>2009</v>
      </c>
      <c r="P3" s="931"/>
      <c r="Q3" s="939"/>
      <c r="R3" s="907">
        <v>2010</v>
      </c>
      <c r="S3" s="908"/>
      <c r="T3" s="909"/>
      <c r="U3" s="929"/>
      <c r="V3" s="2"/>
      <c r="W3" s="2"/>
    </row>
    <row r="4" spans="1:23" s="194" customFormat="1" ht="24.75" customHeight="1">
      <c r="A4" s="920"/>
      <c r="B4" s="923"/>
      <c r="C4" s="7" t="s">
        <v>3</v>
      </c>
      <c r="D4" s="8" t="s">
        <v>4</v>
      </c>
      <c r="E4" s="10" t="s">
        <v>5</v>
      </c>
      <c r="F4" s="11" t="s">
        <v>3</v>
      </c>
      <c r="G4" s="9" t="s">
        <v>4</v>
      </c>
      <c r="H4" s="10" t="s">
        <v>5</v>
      </c>
      <c r="I4" s="11" t="s">
        <v>3</v>
      </c>
      <c r="J4" s="12" t="s">
        <v>4</v>
      </c>
      <c r="K4" s="13" t="s">
        <v>5</v>
      </c>
      <c r="L4" s="11" t="s">
        <v>3</v>
      </c>
      <c r="M4" s="8" t="s">
        <v>4</v>
      </c>
      <c r="N4" s="9" t="s">
        <v>5</v>
      </c>
      <c r="O4" s="11" t="s">
        <v>3</v>
      </c>
      <c r="P4" s="8" t="s">
        <v>4</v>
      </c>
      <c r="Q4" s="13" t="s">
        <v>5</v>
      </c>
      <c r="R4" s="11" t="s">
        <v>3</v>
      </c>
      <c r="S4" s="8" t="s">
        <v>4</v>
      </c>
      <c r="T4" s="13" t="s">
        <v>5</v>
      </c>
      <c r="U4" s="14"/>
      <c r="V4" s="15"/>
      <c r="W4" s="15"/>
    </row>
    <row r="5" spans="1:23" ht="21" customHeight="1">
      <c r="A5" s="16"/>
      <c r="B5" s="910" t="s">
        <v>6</v>
      </c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911"/>
      <c r="P5" s="911"/>
      <c r="Q5" s="911"/>
      <c r="R5" s="865"/>
      <c r="S5" s="865"/>
      <c r="T5" s="865"/>
      <c r="U5" s="858"/>
      <c r="V5" s="2"/>
      <c r="W5" s="2"/>
    </row>
    <row r="6" spans="1:23" ht="18" customHeight="1">
      <c r="A6" s="19"/>
      <c r="B6" s="362" t="s">
        <v>7</v>
      </c>
      <c r="C6" s="20" t="s">
        <v>161</v>
      </c>
      <c r="D6" s="21"/>
      <c r="E6" s="21"/>
      <c r="F6" s="21"/>
      <c r="G6" s="21"/>
      <c r="H6" s="21"/>
      <c r="I6" s="21"/>
      <c r="J6" s="21"/>
      <c r="K6" s="186"/>
      <c r="L6" s="21"/>
      <c r="M6" s="21"/>
      <c r="N6" s="21"/>
      <c r="O6" s="21"/>
      <c r="P6" s="21"/>
      <c r="Q6" s="21"/>
      <c r="R6" s="168"/>
      <c r="S6" s="168"/>
      <c r="T6" s="168"/>
      <c r="U6" s="22"/>
      <c r="V6" s="2"/>
      <c r="W6" s="2"/>
    </row>
    <row r="7" spans="1:22" s="28" customFormat="1" ht="19.5" customHeight="1">
      <c r="A7" s="23"/>
      <c r="B7" s="363" t="s">
        <v>8</v>
      </c>
      <c r="C7" s="24">
        <f>SUM(C8:C45)</f>
        <v>1437.05</v>
      </c>
      <c r="D7" s="25">
        <f>SUM(D8:D43)</f>
        <v>2620</v>
      </c>
      <c r="E7" s="242">
        <f aca="true" t="shared" si="0" ref="E7:N7">SUM(E8:E43)</f>
        <v>2232.5</v>
      </c>
      <c r="F7" s="177">
        <f t="shared" si="0"/>
        <v>4003.5</v>
      </c>
      <c r="G7" s="25">
        <f t="shared" si="0"/>
        <v>15512</v>
      </c>
      <c r="H7" s="242">
        <f t="shared" si="0"/>
        <v>3301.5</v>
      </c>
      <c r="I7" s="177">
        <f t="shared" si="0"/>
        <v>4368.5</v>
      </c>
      <c r="J7" s="25">
        <f t="shared" si="0"/>
        <v>21782</v>
      </c>
      <c r="K7" s="242">
        <f t="shared" si="0"/>
        <v>3993.5</v>
      </c>
      <c r="L7" s="177">
        <f>SUM(L8:L44)</f>
        <v>2828</v>
      </c>
      <c r="M7" s="25">
        <f>SUM(M8:M44)</f>
        <v>14077</v>
      </c>
      <c r="N7" s="242">
        <f t="shared" si="0"/>
        <v>2485</v>
      </c>
      <c r="O7" s="177">
        <f>SUM(O8:O44)</f>
        <v>5412.5</v>
      </c>
      <c r="P7" s="25">
        <f>SUM(P8:P44)</f>
        <v>10500</v>
      </c>
      <c r="Q7" s="242">
        <f>SUM(Q8:Q44)</f>
        <v>2237.5</v>
      </c>
      <c r="R7" s="436">
        <f>SUM(R8:R45)</f>
        <v>1500</v>
      </c>
      <c r="S7" s="436">
        <f>SUM(S8:S44)</f>
        <v>8625</v>
      </c>
      <c r="T7" s="242">
        <f>SUM(T8:T45)</f>
        <v>1375</v>
      </c>
      <c r="U7" s="26">
        <f aca="true" t="shared" si="1" ref="U7:U45">SUM(C7:T7)</f>
        <v>108290.55</v>
      </c>
      <c r="V7" s="27"/>
    </row>
    <row r="8" spans="1:23" ht="35.25" customHeight="1" hidden="1">
      <c r="A8" s="29" t="s">
        <v>9</v>
      </c>
      <c r="B8" s="205" t="s">
        <v>209</v>
      </c>
      <c r="C8" s="228"/>
      <c r="D8" s="230"/>
      <c r="E8" s="243"/>
      <c r="F8" s="239"/>
      <c r="G8" s="230"/>
      <c r="H8" s="243"/>
      <c r="I8" s="239">
        <v>750</v>
      </c>
      <c r="J8" s="230">
        <v>4500</v>
      </c>
      <c r="K8" s="232">
        <v>750</v>
      </c>
      <c r="L8" s="208">
        <v>750</v>
      </c>
      <c r="M8" s="207">
        <v>4500</v>
      </c>
      <c r="N8" s="244">
        <v>750</v>
      </c>
      <c r="O8" s="211"/>
      <c r="P8" s="209"/>
      <c r="Q8" s="235"/>
      <c r="R8" s="211"/>
      <c r="S8" s="209"/>
      <c r="T8" s="210"/>
      <c r="U8" s="201">
        <f t="shared" si="1"/>
        <v>12000</v>
      </c>
      <c r="V8" s="2"/>
      <c r="W8" s="2"/>
    </row>
    <row r="9" spans="1:23" ht="33.75" hidden="1">
      <c r="A9" s="29" t="s">
        <v>10</v>
      </c>
      <c r="B9" s="206" t="s">
        <v>210</v>
      </c>
      <c r="C9" s="229">
        <v>75</v>
      </c>
      <c r="D9" s="231"/>
      <c r="E9" s="232">
        <v>75</v>
      </c>
      <c r="L9" s="346"/>
      <c r="M9" s="209"/>
      <c r="N9" s="235"/>
      <c r="O9" s="240">
        <v>312.5</v>
      </c>
      <c r="P9" s="231">
        <v>1875</v>
      </c>
      <c r="Q9" s="233">
        <v>312.5</v>
      </c>
      <c r="R9" s="240">
        <v>312.5</v>
      </c>
      <c r="S9" s="231">
        <v>1875</v>
      </c>
      <c r="T9" s="233">
        <v>312.5</v>
      </c>
      <c r="U9" s="201">
        <f t="shared" si="1"/>
        <v>5150</v>
      </c>
      <c r="V9" s="2"/>
      <c r="W9" s="2"/>
    </row>
    <row r="10" spans="1:23" ht="24" customHeight="1" hidden="1">
      <c r="A10" s="29" t="s">
        <v>11</v>
      </c>
      <c r="B10" s="206" t="s">
        <v>166</v>
      </c>
      <c r="C10" s="226"/>
      <c r="D10" s="227"/>
      <c r="E10" s="233"/>
      <c r="F10" s="241">
        <v>40</v>
      </c>
      <c r="G10" s="227"/>
      <c r="H10" s="233">
        <v>40</v>
      </c>
      <c r="I10" s="241"/>
      <c r="J10" s="227"/>
      <c r="K10" s="238"/>
      <c r="L10" s="203">
        <v>125</v>
      </c>
      <c r="M10" s="199">
        <v>750</v>
      </c>
      <c r="N10" s="234">
        <v>125</v>
      </c>
      <c r="O10" s="241">
        <v>125</v>
      </c>
      <c r="P10" s="227">
        <v>750</v>
      </c>
      <c r="Q10" s="234">
        <v>125</v>
      </c>
      <c r="R10" s="203"/>
      <c r="S10" s="199"/>
      <c r="T10" s="200"/>
      <c r="U10" s="201">
        <f t="shared" si="1"/>
        <v>2080</v>
      </c>
      <c r="V10" s="2"/>
      <c r="W10" s="2"/>
    </row>
    <row r="11" spans="1:21" s="2" customFormat="1" ht="22.5" hidden="1">
      <c r="A11" s="30" t="s">
        <v>12</v>
      </c>
      <c r="B11" s="206" t="s">
        <v>171</v>
      </c>
      <c r="C11" s="226"/>
      <c r="D11" s="227"/>
      <c r="E11" s="233"/>
      <c r="F11" s="241">
        <v>125</v>
      </c>
      <c r="G11" s="227"/>
      <c r="H11" s="233">
        <v>125</v>
      </c>
      <c r="I11" s="241"/>
      <c r="J11" s="227"/>
      <c r="K11" s="233"/>
      <c r="L11" s="241"/>
      <c r="M11" s="227"/>
      <c r="N11" s="233"/>
      <c r="O11" s="241"/>
      <c r="P11" s="227"/>
      <c r="Q11" s="233"/>
      <c r="R11" s="241"/>
      <c r="S11" s="227"/>
      <c r="T11" s="404"/>
      <c r="U11" s="405">
        <f t="shared" si="1"/>
        <v>250</v>
      </c>
    </row>
    <row r="12" spans="1:23" ht="22.5" hidden="1">
      <c r="A12" s="29" t="s">
        <v>13</v>
      </c>
      <c r="B12" s="394" t="s">
        <v>170</v>
      </c>
      <c r="C12" s="226"/>
      <c r="D12" s="227"/>
      <c r="E12" s="233"/>
      <c r="F12" s="241"/>
      <c r="G12" s="227"/>
      <c r="H12" s="233"/>
      <c r="I12" s="241"/>
      <c r="J12" s="227"/>
      <c r="K12" s="234"/>
      <c r="L12" s="203"/>
      <c r="M12" s="199"/>
      <c r="N12" s="234"/>
      <c r="O12" s="203">
        <v>75</v>
      </c>
      <c r="P12" s="199"/>
      <c r="Q12" s="234">
        <v>75</v>
      </c>
      <c r="R12" s="203"/>
      <c r="S12" s="199"/>
      <c r="T12" s="200"/>
      <c r="U12" s="201">
        <f t="shared" si="1"/>
        <v>150</v>
      </c>
      <c r="V12" s="2"/>
      <c r="W12" s="2"/>
    </row>
    <row r="13" spans="1:23" ht="20.25" customHeight="1" hidden="1">
      <c r="A13" s="29" t="s">
        <v>14</v>
      </c>
      <c r="B13" s="206" t="s">
        <v>167</v>
      </c>
      <c r="C13" s="226"/>
      <c r="D13" s="227"/>
      <c r="E13" s="233"/>
      <c r="F13" s="241"/>
      <c r="G13" s="227"/>
      <c r="H13" s="233"/>
      <c r="I13" s="241">
        <v>75</v>
      </c>
      <c r="J13" s="227"/>
      <c r="K13" s="234">
        <v>75</v>
      </c>
      <c r="L13" s="203"/>
      <c r="M13" s="199"/>
      <c r="N13" s="234"/>
      <c r="O13" s="203">
        <v>125</v>
      </c>
      <c r="P13" s="199">
        <v>750</v>
      </c>
      <c r="Q13" s="234">
        <v>125</v>
      </c>
      <c r="R13" s="203"/>
      <c r="S13" s="199"/>
      <c r="T13" s="200"/>
      <c r="U13" s="201">
        <f t="shared" si="1"/>
        <v>1150</v>
      </c>
      <c r="V13" s="2"/>
      <c r="W13" s="2"/>
    </row>
    <row r="14" spans="1:23" ht="19.5" customHeight="1" hidden="1">
      <c r="A14" s="29" t="s">
        <v>15</v>
      </c>
      <c r="B14" s="206" t="s">
        <v>16</v>
      </c>
      <c r="C14" s="226"/>
      <c r="D14" s="227"/>
      <c r="E14" s="233"/>
      <c r="F14" s="241"/>
      <c r="G14" s="227"/>
      <c r="H14" s="233"/>
      <c r="I14" s="241"/>
      <c r="J14" s="227"/>
      <c r="K14" s="234"/>
      <c r="L14" s="203">
        <v>70</v>
      </c>
      <c r="M14" s="199"/>
      <c r="N14" s="234">
        <v>70</v>
      </c>
      <c r="O14" s="203"/>
      <c r="P14" s="199"/>
      <c r="Q14" s="234"/>
      <c r="R14" s="203">
        <v>187.5</v>
      </c>
      <c r="S14" s="199">
        <v>1125</v>
      </c>
      <c r="T14" s="234">
        <v>187.5</v>
      </c>
      <c r="U14" s="201">
        <f t="shared" si="1"/>
        <v>1640</v>
      </c>
      <c r="V14" s="2"/>
      <c r="W14" s="2"/>
    </row>
    <row r="15" spans="1:23" ht="22.5" hidden="1">
      <c r="A15" s="30" t="s">
        <v>17</v>
      </c>
      <c r="B15" s="206" t="s">
        <v>18</v>
      </c>
      <c r="C15" s="226">
        <v>98.55</v>
      </c>
      <c r="D15" s="227"/>
      <c r="E15" s="233"/>
      <c r="F15" s="241"/>
      <c r="G15" s="227"/>
      <c r="H15" s="233"/>
      <c r="I15" s="241"/>
      <c r="J15" s="227"/>
      <c r="K15" s="234"/>
      <c r="L15" s="203"/>
      <c r="M15" s="199"/>
      <c r="N15" s="234"/>
      <c r="O15" s="203"/>
      <c r="P15" s="199"/>
      <c r="Q15" s="234"/>
      <c r="R15" s="203"/>
      <c r="S15" s="199"/>
      <c r="T15" s="200"/>
      <c r="U15" s="201">
        <f t="shared" si="1"/>
        <v>98.55</v>
      </c>
      <c r="V15" s="2"/>
      <c r="W15" s="2"/>
    </row>
    <row r="16" spans="1:23" ht="23.25" customHeight="1" hidden="1">
      <c r="A16" s="29" t="s">
        <v>19</v>
      </c>
      <c r="B16" s="206" t="s">
        <v>143</v>
      </c>
      <c r="C16" s="226">
        <v>25</v>
      </c>
      <c r="D16" s="227"/>
      <c r="E16" s="233">
        <v>25</v>
      </c>
      <c r="F16" s="240">
        <v>87.5</v>
      </c>
      <c r="G16" s="227">
        <v>525</v>
      </c>
      <c r="H16" s="233">
        <v>87.5</v>
      </c>
      <c r="I16" s="241"/>
      <c r="J16" s="227"/>
      <c r="K16" s="234"/>
      <c r="L16" s="203"/>
      <c r="M16" s="199"/>
      <c r="N16" s="234"/>
      <c r="O16" s="203"/>
      <c r="P16" s="199"/>
      <c r="Q16" s="234"/>
      <c r="R16" s="203"/>
      <c r="S16" s="199"/>
      <c r="T16" s="200"/>
      <c r="U16" s="201">
        <f t="shared" si="1"/>
        <v>750</v>
      </c>
      <c r="V16" s="2"/>
      <c r="W16" s="2"/>
    </row>
    <row r="17" spans="1:23" ht="22.5" hidden="1">
      <c r="A17" s="29" t="s">
        <v>20</v>
      </c>
      <c r="B17" s="206" t="s">
        <v>144</v>
      </c>
      <c r="C17" s="226"/>
      <c r="D17" s="227"/>
      <c r="E17" s="233"/>
      <c r="F17" s="241"/>
      <c r="G17" s="227"/>
      <c r="H17" s="233"/>
      <c r="I17" s="241"/>
      <c r="J17" s="227"/>
      <c r="K17" s="234"/>
      <c r="L17" s="203">
        <v>50</v>
      </c>
      <c r="M17" s="199"/>
      <c r="N17" s="234">
        <v>50</v>
      </c>
      <c r="O17" s="203">
        <v>1000</v>
      </c>
      <c r="P17" s="199"/>
      <c r="Q17" s="234"/>
      <c r="R17" s="203"/>
      <c r="S17" s="199"/>
      <c r="T17" s="200"/>
      <c r="U17" s="201">
        <f t="shared" si="1"/>
        <v>1100</v>
      </c>
      <c r="V17" s="2"/>
      <c r="W17" s="2"/>
    </row>
    <row r="18" spans="1:23" ht="25.5" customHeight="1" hidden="1">
      <c r="A18" s="29" t="s">
        <v>21</v>
      </c>
      <c r="B18" s="206" t="s">
        <v>152</v>
      </c>
      <c r="C18" s="226"/>
      <c r="D18" s="227"/>
      <c r="E18" s="233"/>
      <c r="F18" s="241">
        <v>50</v>
      </c>
      <c r="G18" s="227"/>
      <c r="H18" s="233">
        <v>50</v>
      </c>
      <c r="I18" s="241">
        <v>275</v>
      </c>
      <c r="J18" s="227">
        <v>1650</v>
      </c>
      <c r="K18" s="234">
        <v>275</v>
      </c>
      <c r="L18" s="203"/>
      <c r="M18" s="199"/>
      <c r="N18" s="234"/>
      <c r="O18" s="203"/>
      <c r="P18" s="199"/>
      <c r="Q18" s="234"/>
      <c r="R18" s="203"/>
      <c r="S18" s="199"/>
      <c r="T18" s="200"/>
      <c r="U18" s="201">
        <f t="shared" si="1"/>
        <v>2300</v>
      </c>
      <c r="V18" s="2"/>
      <c r="W18" s="2"/>
    </row>
    <row r="19" spans="1:23" ht="25.5" customHeight="1" hidden="1">
      <c r="A19" s="29" t="s">
        <v>22</v>
      </c>
      <c r="B19" s="206" t="s">
        <v>153</v>
      </c>
      <c r="C19" s="198">
        <v>15</v>
      </c>
      <c r="D19" s="199"/>
      <c r="E19" s="234">
        <v>15</v>
      </c>
      <c r="F19" s="203"/>
      <c r="G19" s="199"/>
      <c r="H19" s="234"/>
      <c r="I19" s="203">
        <v>62.5</v>
      </c>
      <c r="J19" s="199">
        <v>375</v>
      </c>
      <c r="K19" s="234">
        <v>62.5</v>
      </c>
      <c r="L19" s="203"/>
      <c r="M19" s="199"/>
      <c r="N19" s="234"/>
      <c r="O19" s="203"/>
      <c r="P19" s="199"/>
      <c r="Q19" s="234"/>
      <c r="R19" s="203"/>
      <c r="S19" s="199"/>
      <c r="T19" s="200"/>
      <c r="U19" s="201">
        <f t="shared" si="1"/>
        <v>530</v>
      </c>
      <c r="V19" s="2"/>
      <c r="W19" s="2"/>
    </row>
    <row r="20" spans="1:23" ht="28.5" customHeight="1" hidden="1">
      <c r="A20" s="30" t="s">
        <v>23</v>
      </c>
      <c r="B20" s="394" t="s">
        <v>183</v>
      </c>
      <c r="C20" s="226">
        <v>108.75</v>
      </c>
      <c r="D20" s="199">
        <f>1087.5+145</f>
        <v>1232.5</v>
      </c>
      <c r="E20" s="233">
        <v>108.75</v>
      </c>
      <c r="F20" s="203"/>
      <c r="G20" s="199"/>
      <c r="H20" s="234"/>
      <c r="I20" s="203"/>
      <c r="J20" s="199"/>
      <c r="K20" s="234"/>
      <c r="L20" s="203"/>
      <c r="M20" s="199"/>
      <c r="N20" s="234"/>
      <c r="O20" s="203"/>
      <c r="P20" s="199"/>
      <c r="Q20" s="234"/>
      <c r="R20" s="203"/>
      <c r="S20" s="199"/>
      <c r="T20" s="200"/>
      <c r="U20" s="201">
        <f t="shared" si="1"/>
        <v>1450</v>
      </c>
      <c r="V20" s="2"/>
      <c r="W20" s="2"/>
    </row>
    <row r="21" spans="1:23" ht="21.75" customHeight="1" hidden="1">
      <c r="A21" s="29" t="s">
        <v>24</v>
      </c>
      <c r="B21" s="206" t="s">
        <v>179</v>
      </c>
      <c r="C21" s="198">
        <v>110</v>
      </c>
      <c r="D21" s="199"/>
      <c r="E21" s="234"/>
      <c r="F21" s="203">
        <v>150</v>
      </c>
      <c r="G21" s="199"/>
      <c r="H21" s="234"/>
      <c r="I21" s="203">
        <f>125+125</f>
        <v>250</v>
      </c>
      <c r="J21" s="199">
        <f>750+750</f>
        <v>1500</v>
      </c>
      <c r="K21" s="234">
        <f>125+125</f>
        <v>250</v>
      </c>
      <c r="L21" s="203">
        <f>250+125</f>
        <v>375</v>
      </c>
      <c r="M21" s="199">
        <f>1500+750</f>
        <v>2250</v>
      </c>
      <c r="N21" s="234">
        <f>250+125</f>
        <v>375</v>
      </c>
      <c r="O21" s="203"/>
      <c r="P21" s="199"/>
      <c r="Q21" s="234"/>
      <c r="R21" s="203"/>
      <c r="S21" s="199"/>
      <c r="T21" s="200"/>
      <c r="U21" s="201">
        <f t="shared" si="1"/>
        <v>5260</v>
      </c>
      <c r="V21" s="2"/>
      <c r="W21" s="2"/>
    </row>
    <row r="22" spans="1:23" s="401" customFormat="1" ht="36.75" customHeight="1" hidden="1">
      <c r="A22" s="29" t="s">
        <v>25</v>
      </c>
      <c r="B22" s="402" t="s">
        <v>180</v>
      </c>
      <c r="C22" s="395"/>
      <c r="D22" s="396"/>
      <c r="E22" s="397"/>
      <c r="F22" s="398"/>
      <c r="G22" s="396"/>
      <c r="H22" s="397"/>
      <c r="I22" s="398"/>
      <c r="J22" s="396"/>
      <c r="K22" s="397"/>
      <c r="L22" s="346">
        <f>38+125</f>
        <v>163</v>
      </c>
      <c r="M22" s="217">
        <f>112+375</f>
        <v>487</v>
      </c>
      <c r="N22" s="237"/>
      <c r="O22" s="218">
        <v>250</v>
      </c>
      <c r="P22" s="217">
        <v>750</v>
      </c>
      <c r="Q22" s="237"/>
      <c r="R22" s="218"/>
      <c r="S22" s="217"/>
      <c r="T22" s="399"/>
      <c r="U22" s="201">
        <f t="shared" si="1"/>
        <v>1650</v>
      </c>
      <c r="V22" s="400"/>
      <c r="W22" s="400"/>
    </row>
    <row r="23" spans="1:23" ht="22.5" hidden="1">
      <c r="A23" s="29" t="s">
        <v>26</v>
      </c>
      <c r="B23" s="403" t="s">
        <v>181</v>
      </c>
      <c r="C23" s="198"/>
      <c r="D23" s="199"/>
      <c r="E23" s="234"/>
      <c r="F23" s="203">
        <v>100</v>
      </c>
      <c r="G23" s="199"/>
      <c r="H23" s="234"/>
      <c r="I23" s="203"/>
      <c r="J23" s="199"/>
      <c r="K23" s="234"/>
      <c r="L23" s="203">
        <v>125</v>
      </c>
      <c r="M23" s="199">
        <v>750</v>
      </c>
      <c r="N23" s="234">
        <v>125</v>
      </c>
      <c r="O23" s="203">
        <v>125</v>
      </c>
      <c r="P23" s="199">
        <v>750</v>
      </c>
      <c r="Q23" s="234">
        <v>125</v>
      </c>
      <c r="R23" s="203"/>
      <c r="S23" s="199"/>
      <c r="T23" s="200"/>
      <c r="U23" s="201">
        <f t="shared" si="1"/>
        <v>2100</v>
      </c>
      <c r="V23" s="2"/>
      <c r="W23" s="2"/>
    </row>
    <row r="24" spans="1:23" ht="33.75" hidden="1">
      <c r="A24" s="29" t="s">
        <v>27</v>
      </c>
      <c r="B24" s="222" t="s">
        <v>182</v>
      </c>
      <c r="C24" s="202"/>
      <c r="D24" s="209"/>
      <c r="E24" s="235"/>
      <c r="F24" s="211">
        <v>100</v>
      </c>
      <c r="G24" s="209"/>
      <c r="H24" s="235"/>
      <c r="I24" s="211"/>
      <c r="J24" s="209"/>
      <c r="K24" s="235"/>
      <c r="L24" s="211"/>
      <c r="M24" s="209"/>
      <c r="N24" s="235"/>
      <c r="O24" s="211">
        <v>1500</v>
      </c>
      <c r="P24" s="209"/>
      <c r="Q24" s="235"/>
      <c r="R24" s="211"/>
      <c r="S24" s="209"/>
      <c r="T24" s="210"/>
      <c r="U24" s="201">
        <f t="shared" si="1"/>
        <v>1600</v>
      </c>
      <c r="V24" s="2"/>
      <c r="W24" s="2"/>
    </row>
    <row r="25" spans="1:23" ht="22.5" hidden="1">
      <c r="A25" s="29" t="s">
        <v>28</v>
      </c>
      <c r="B25" s="222" t="s">
        <v>29</v>
      </c>
      <c r="C25" s="202"/>
      <c r="D25" s="209"/>
      <c r="E25" s="235"/>
      <c r="F25" s="211"/>
      <c r="G25" s="209"/>
      <c r="H25" s="235"/>
      <c r="I25" s="211"/>
      <c r="J25" s="209"/>
      <c r="K25" s="235"/>
      <c r="L25" s="211">
        <v>40</v>
      </c>
      <c r="M25" s="209"/>
      <c r="N25" s="235">
        <v>40</v>
      </c>
      <c r="O25" s="211">
        <v>600</v>
      </c>
      <c r="P25" s="209"/>
      <c r="Q25" s="235">
        <v>600</v>
      </c>
      <c r="R25" s="211"/>
      <c r="S25" s="209"/>
      <c r="T25" s="210"/>
      <c r="U25" s="201">
        <f t="shared" si="1"/>
        <v>1280</v>
      </c>
      <c r="V25" s="2"/>
      <c r="W25" s="2"/>
    </row>
    <row r="26" spans="1:23" ht="22.5" hidden="1">
      <c r="A26" s="30" t="s">
        <v>30</v>
      </c>
      <c r="B26" s="225" t="s">
        <v>31</v>
      </c>
      <c r="C26" s="226">
        <v>138.75</v>
      </c>
      <c r="D26" s="209">
        <v>1387.5</v>
      </c>
      <c r="E26" s="233">
        <v>323.75</v>
      </c>
      <c r="F26" s="211"/>
      <c r="G26" s="209"/>
      <c r="H26" s="235"/>
      <c r="I26" s="211"/>
      <c r="J26" s="209"/>
      <c r="K26" s="235"/>
      <c r="L26" s="211"/>
      <c r="M26" s="209"/>
      <c r="N26" s="235"/>
      <c r="O26" s="211"/>
      <c r="P26" s="209"/>
      <c r="Q26" s="235"/>
      <c r="R26" s="211"/>
      <c r="S26" s="209"/>
      <c r="T26" s="210"/>
      <c r="U26" s="201">
        <f t="shared" si="1"/>
        <v>1850</v>
      </c>
      <c r="V26" s="2"/>
      <c r="W26" s="2"/>
    </row>
    <row r="27" spans="1:23" ht="19.5" customHeight="1" hidden="1">
      <c r="A27" s="29" t="s">
        <v>32</v>
      </c>
      <c r="B27" s="206" t="s">
        <v>33</v>
      </c>
      <c r="C27" s="224"/>
      <c r="D27" s="4"/>
      <c r="E27" s="189"/>
      <c r="F27" s="3"/>
      <c r="G27" s="4"/>
      <c r="H27" s="189"/>
      <c r="I27" s="3"/>
      <c r="J27" s="4"/>
      <c r="K27" s="189"/>
      <c r="L27" s="211">
        <v>150</v>
      </c>
      <c r="M27" s="4"/>
      <c r="N27" s="189"/>
      <c r="O27" s="3"/>
      <c r="P27" s="4"/>
      <c r="Q27" s="189"/>
      <c r="R27" s="3"/>
      <c r="S27" s="4"/>
      <c r="T27" s="223"/>
      <c r="U27" s="201">
        <f t="shared" si="1"/>
        <v>150</v>
      </c>
      <c r="V27" s="2"/>
      <c r="W27" s="2"/>
    </row>
    <row r="28" spans="1:23" ht="22.5" hidden="1">
      <c r="A28" s="29" t="s">
        <v>34</v>
      </c>
      <c r="B28" s="222" t="s">
        <v>35</v>
      </c>
      <c r="C28" s="202"/>
      <c r="D28" s="209"/>
      <c r="E28" s="235"/>
      <c r="F28" s="211"/>
      <c r="G28" s="209"/>
      <c r="H28" s="235"/>
      <c r="I28" s="211">
        <v>45</v>
      </c>
      <c r="J28" s="209"/>
      <c r="K28" s="235">
        <v>45</v>
      </c>
      <c r="L28" s="211"/>
      <c r="M28" s="209"/>
      <c r="N28" s="235"/>
      <c r="O28" s="211">
        <v>125</v>
      </c>
      <c r="P28" s="209">
        <v>750</v>
      </c>
      <c r="Q28" s="235">
        <v>125</v>
      </c>
      <c r="R28" s="211"/>
      <c r="S28" s="209"/>
      <c r="T28" s="210"/>
      <c r="U28" s="201">
        <f t="shared" si="1"/>
        <v>1090</v>
      </c>
      <c r="V28" s="2"/>
      <c r="W28" s="2"/>
    </row>
    <row r="29" spans="1:23" ht="19.5" customHeight="1" hidden="1">
      <c r="A29" s="29" t="s">
        <v>36</v>
      </c>
      <c r="B29" s="220" t="s">
        <v>37</v>
      </c>
      <c r="C29" s="213"/>
      <c r="D29" s="214"/>
      <c r="E29" s="236"/>
      <c r="F29" s="221"/>
      <c r="G29" s="214"/>
      <c r="H29" s="236"/>
      <c r="I29" s="221"/>
      <c r="J29" s="214"/>
      <c r="K29" s="236"/>
      <c r="L29" s="221">
        <v>75</v>
      </c>
      <c r="M29" s="214"/>
      <c r="N29" s="236">
        <v>75</v>
      </c>
      <c r="O29" s="221"/>
      <c r="P29" s="214"/>
      <c r="Q29" s="236"/>
      <c r="R29" s="221">
        <v>250</v>
      </c>
      <c r="S29" s="214">
        <v>1500</v>
      </c>
      <c r="T29" s="236">
        <v>250</v>
      </c>
      <c r="U29" s="215">
        <f t="shared" si="1"/>
        <v>2150</v>
      </c>
      <c r="V29" s="2"/>
      <c r="W29" s="2"/>
    </row>
    <row r="30" spans="1:23" ht="25.5" customHeight="1" hidden="1">
      <c r="A30" s="350" t="s">
        <v>38</v>
      </c>
      <c r="B30" s="357" t="s">
        <v>39</v>
      </c>
      <c r="C30" s="216"/>
      <c r="D30" s="217"/>
      <c r="E30" s="237"/>
      <c r="F30" s="218"/>
      <c r="G30" s="217"/>
      <c r="H30" s="237"/>
      <c r="I30" s="218">
        <v>30</v>
      </c>
      <c r="J30" s="217"/>
      <c r="K30" s="237">
        <v>30</v>
      </c>
      <c r="L30" s="218"/>
      <c r="M30" s="217"/>
      <c r="N30" s="237"/>
      <c r="O30" s="218">
        <v>125</v>
      </c>
      <c r="P30" s="217">
        <v>750</v>
      </c>
      <c r="Q30" s="237">
        <v>125</v>
      </c>
      <c r="R30" s="218"/>
      <c r="S30" s="217"/>
      <c r="T30" s="219"/>
      <c r="U30" s="358">
        <f t="shared" si="1"/>
        <v>1060</v>
      </c>
      <c r="V30" s="2"/>
      <c r="W30" s="2"/>
    </row>
    <row r="31" spans="1:23" ht="34.5" hidden="1" thickBot="1">
      <c r="A31" s="411" t="s">
        <v>40</v>
      </c>
      <c r="B31" s="206" t="s">
        <v>145</v>
      </c>
      <c r="C31" s="198"/>
      <c r="D31" s="199"/>
      <c r="E31" s="234"/>
      <c r="F31" s="203"/>
      <c r="G31" s="199"/>
      <c r="H31" s="234"/>
      <c r="I31" s="203">
        <v>625</v>
      </c>
      <c r="J31" s="199">
        <v>3750</v>
      </c>
      <c r="K31" s="234">
        <v>625</v>
      </c>
      <c r="L31" s="203">
        <v>625</v>
      </c>
      <c r="M31" s="199">
        <v>3750</v>
      </c>
      <c r="N31" s="234">
        <v>625</v>
      </c>
      <c r="O31" s="203"/>
      <c r="P31" s="199"/>
      <c r="Q31" s="234"/>
      <c r="R31" s="203"/>
      <c r="S31" s="199"/>
      <c r="T31" s="200"/>
      <c r="U31" s="356">
        <f t="shared" si="1"/>
        <v>10000</v>
      </c>
      <c r="V31" s="2"/>
      <c r="W31" s="2"/>
    </row>
    <row r="32" spans="1:23" ht="45" hidden="1">
      <c r="A32" s="355" t="s">
        <v>41</v>
      </c>
      <c r="B32" s="206" t="s">
        <v>146</v>
      </c>
      <c r="C32" s="198">
        <v>55</v>
      </c>
      <c r="D32" s="199"/>
      <c r="E32" s="234">
        <v>55</v>
      </c>
      <c r="F32" s="203"/>
      <c r="G32" s="199"/>
      <c r="H32" s="234"/>
      <c r="I32" s="203">
        <v>750</v>
      </c>
      <c r="J32" s="199">
        <v>4500</v>
      </c>
      <c r="K32" s="234">
        <v>750</v>
      </c>
      <c r="L32" s="203"/>
      <c r="M32" s="199"/>
      <c r="N32" s="234"/>
      <c r="O32" s="203"/>
      <c r="P32" s="199"/>
      <c r="Q32" s="234"/>
      <c r="R32" s="203"/>
      <c r="S32" s="199"/>
      <c r="T32" s="200"/>
      <c r="U32" s="201">
        <f t="shared" si="1"/>
        <v>6110</v>
      </c>
      <c r="V32" s="2"/>
      <c r="W32" s="2"/>
    </row>
    <row r="33" spans="1:23" ht="45" hidden="1">
      <c r="A33" s="29" t="s">
        <v>42</v>
      </c>
      <c r="B33" s="206" t="s">
        <v>147</v>
      </c>
      <c r="C33" s="198"/>
      <c r="D33" s="199"/>
      <c r="E33" s="234"/>
      <c r="F33" s="203">
        <v>75</v>
      </c>
      <c r="G33" s="199"/>
      <c r="H33" s="234">
        <v>75</v>
      </c>
      <c r="I33" s="203"/>
      <c r="J33" s="199"/>
      <c r="K33" s="234"/>
      <c r="L33" s="203">
        <v>250</v>
      </c>
      <c r="M33" s="199">
        <v>1500</v>
      </c>
      <c r="N33" s="234">
        <v>250</v>
      </c>
      <c r="O33" s="203"/>
      <c r="P33" s="199"/>
      <c r="Q33" s="234"/>
      <c r="R33" s="203"/>
      <c r="S33" s="199"/>
      <c r="T33" s="200"/>
      <c r="U33" s="201">
        <f t="shared" si="1"/>
        <v>2150</v>
      </c>
      <c r="V33" s="2"/>
      <c r="W33" s="2"/>
    </row>
    <row r="34" spans="1:23" ht="22.5" hidden="1">
      <c r="A34" s="29" t="s">
        <v>43</v>
      </c>
      <c r="B34" s="206" t="s">
        <v>44</v>
      </c>
      <c r="C34" s="198">
        <v>15</v>
      </c>
      <c r="D34" s="199"/>
      <c r="E34" s="234">
        <v>15</v>
      </c>
      <c r="F34" s="203">
        <v>271</v>
      </c>
      <c r="G34" s="199">
        <v>1388</v>
      </c>
      <c r="H34" s="234">
        <v>271</v>
      </c>
      <c r="I34" s="203"/>
      <c r="J34" s="199"/>
      <c r="K34" s="234"/>
      <c r="L34" s="203"/>
      <c r="M34" s="199"/>
      <c r="N34" s="234"/>
      <c r="O34" s="203"/>
      <c r="P34" s="199"/>
      <c r="Q34" s="234"/>
      <c r="R34" s="203"/>
      <c r="S34" s="199"/>
      <c r="T34" s="200"/>
      <c r="U34" s="201">
        <f t="shared" si="1"/>
        <v>1960</v>
      </c>
      <c r="V34" s="2"/>
      <c r="W34" s="2"/>
    </row>
    <row r="35" spans="1:21" s="2" customFormat="1" ht="22.5" hidden="1">
      <c r="A35" s="30" t="s">
        <v>45</v>
      </c>
      <c r="B35" s="206" t="s">
        <v>46</v>
      </c>
      <c r="C35" s="229">
        <v>60</v>
      </c>
      <c r="D35" s="231"/>
      <c r="E35" s="233"/>
      <c r="F35" s="240">
        <v>375</v>
      </c>
      <c r="G35" s="231">
        <v>1125</v>
      </c>
      <c r="H35" s="233"/>
      <c r="I35" s="240">
        <v>375</v>
      </c>
      <c r="J35" s="231">
        <v>1125</v>
      </c>
      <c r="K35" s="232"/>
      <c r="L35" s="240"/>
      <c r="M35" s="231"/>
      <c r="N35" s="232"/>
      <c r="O35" s="240"/>
      <c r="P35" s="231"/>
      <c r="Q35" s="232"/>
      <c r="R35" s="240"/>
      <c r="S35" s="231"/>
      <c r="T35" s="406"/>
      <c r="U35" s="405">
        <f t="shared" si="1"/>
        <v>3060</v>
      </c>
    </row>
    <row r="36" spans="1:23" ht="22.5" hidden="1">
      <c r="A36" s="29" t="s">
        <v>47</v>
      </c>
      <c r="B36" s="206" t="s">
        <v>172</v>
      </c>
      <c r="C36" s="202">
        <v>50</v>
      </c>
      <c r="D36" s="209"/>
      <c r="E36" s="235">
        <v>50</v>
      </c>
      <c r="F36" s="211">
        <v>375</v>
      </c>
      <c r="G36" s="209">
        <v>2250</v>
      </c>
      <c r="H36" s="235">
        <v>375</v>
      </c>
      <c r="I36" s="211"/>
      <c r="J36" s="209"/>
      <c r="K36" s="235"/>
      <c r="L36" s="211"/>
      <c r="M36" s="209"/>
      <c r="N36" s="235"/>
      <c r="O36" s="211"/>
      <c r="P36" s="209"/>
      <c r="Q36" s="235"/>
      <c r="R36" s="211"/>
      <c r="S36" s="209"/>
      <c r="T36" s="210"/>
      <c r="U36" s="201">
        <f t="shared" si="1"/>
        <v>3100</v>
      </c>
      <c r="V36" s="2"/>
      <c r="W36" s="2"/>
    </row>
    <row r="37" spans="1:23" ht="22.5" hidden="1">
      <c r="A37" s="29" t="s">
        <v>48</v>
      </c>
      <c r="B37" s="206" t="s">
        <v>49</v>
      </c>
      <c r="C37" s="202">
        <v>500</v>
      </c>
      <c r="D37" s="209"/>
      <c r="E37" s="235">
        <v>1500</v>
      </c>
      <c r="F37" s="211">
        <v>500</v>
      </c>
      <c r="G37" s="209"/>
      <c r="H37" s="235">
        <v>573</v>
      </c>
      <c r="I37" s="211"/>
      <c r="J37" s="209"/>
      <c r="K37" s="235"/>
      <c r="L37" s="211"/>
      <c r="M37" s="209"/>
      <c r="N37" s="235"/>
      <c r="O37" s="211"/>
      <c r="P37" s="209"/>
      <c r="Q37" s="235"/>
      <c r="R37" s="211"/>
      <c r="S37" s="209"/>
      <c r="T37" s="210"/>
      <c r="U37" s="201">
        <f t="shared" si="1"/>
        <v>3073</v>
      </c>
      <c r="V37" s="2"/>
      <c r="W37" s="2"/>
    </row>
    <row r="38" spans="1:23" ht="22.5" hidden="1">
      <c r="A38" s="29" t="s">
        <v>50</v>
      </c>
      <c r="B38" s="206" t="s">
        <v>173</v>
      </c>
      <c r="C38" s="202"/>
      <c r="D38" s="209"/>
      <c r="E38" s="235"/>
      <c r="F38" s="211"/>
      <c r="G38" s="209"/>
      <c r="H38" s="235"/>
      <c r="I38" s="211"/>
      <c r="J38" s="209"/>
      <c r="K38" s="235"/>
      <c r="L38" s="211"/>
      <c r="M38" s="209"/>
      <c r="N38" s="235"/>
      <c r="O38" s="211">
        <v>150</v>
      </c>
      <c r="P38" s="209"/>
      <c r="Q38" s="235"/>
      <c r="R38" s="211"/>
      <c r="S38" s="209"/>
      <c r="T38" s="210"/>
      <c r="U38" s="201">
        <f t="shared" si="1"/>
        <v>150</v>
      </c>
      <c r="V38" s="2"/>
      <c r="W38" s="2"/>
    </row>
    <row r="39" spans="1:23" ht="22.5" hidden="1">
      <c r="A39" s="29" t="s">
        <v>51</v>
      </c>
      <c r="B39" s="206" t="s">
        <v>174</v>
      </c>
      <c r="C39" s="202"/>
      <c r="D39" s="209"/>
      <c r="E39" s="235"/>
      <c r="F39" s="211">
        <v>50</v>
      </c>
      <c r="G39" s="209"/>
      <c r="H39" s="235"/>
      <c r="I39" s="211">
        <v>400</v>
      </c>
      <c r="J39" s="209"/>
      <c r="K39" s="235">
        <v>400</v>
      </c>
      <c r="L39" s="211"/>
      <c r="M39" s="209"/>
      <c r="N39" s="235"/>
      <c r="O39" s="211"/>
      <c r="P39" s="209"/>
      <c r="Q39" s="235"/>
      <c r="R39" s="211"/>
      <c r="S39" s="209"/>
      <c r="T39" s="210"/>
      <c r="U39" s="201">
        <f t="shared" si="1"/>
        <v>850</v>
      </c>
      <c r="V39" s="2"/>
      <c r="W39" s="2"/>
    </row>
    <row r="40" spans="1:23" ht="22.5" hidden="1">
      <c r="A40" s="29" t="s">
        <v>52</v>
      </c>
      <c r="B40" s="206" t="s">
        <v>141</v>
      </c>
      <c r="C40" s="198">
        <v>35</v>
      </c>
      <c r="D40" s="199"/>
      <c r="E40" s="234"/>
      <c r="F40" s="203">
        <v>944</v>
      </c>
      <c r="G40" s="199">
        <v>5661</v>
      </c>
      <c r="H40" s="234">
        <v>944</v>
      </c>
      <c r="I40" s="203">
        <v>405</v>
      </c>
      <c r="J40" s="199">
        <v>2426</v>
      </c>
      <c r="K40" s="234">
        <v>405</v>
      </c>
      <c r="L40" s="203"/>
      <c r="M40" s="199"/>
      <c r="N40" s="234"/>
      <c r="O40" s="203"/>
      <c r="P40" s="199"/>
      <c r="Q40" s="234"/>
      <c r="R40" s="203"/>
      <c r="S40" s="199"/>
      <c r="T40" s="200"/>
      <c r="U40" s="201">
        <f t="shared" si="1"/>
        <v>10820</v>
      </c>
      <c r="V40" s="2"/>
      <c r="W40" s="2"/>
    </row>
    <row r="41" spans="1:21" s="2" customFormat="1" ht="22.5" customHeight="1" hidden="1">
      <c r="A41" s="30" t="s">
        <v>53</v>
      </c>
      <c r="B41" s="206" t="s">
        <v>140</v>
      </c>
      <c r="C41" s="226">
        <v>86</v>
      </c>
      <c r="D41" s="227"/>
      <c r="E41" s="233"/>
      <c r="F41" s="241">
        <v>761</v>
      </c>
      <c r="G41" s="227">
        <v>4563</v>
      </c>
      <c r="H41" s="407">
        <v>761</v>
      </c>
      <c r="I41" s="408">
        <v>326</v>
      </c>
      <c r="J41" s="409">
        <v>1956</v>
      </c>
      <c r="K41" s="410">
        <v>326</v>
      </c>
      <c r="L41" s="408"/>
      <c r="M41" s="227"/>
      <c r="N41" s="233"/>
      <c r="O41" s="241"/>
      <c r="P41" s="227"/>
      <c r="Q41" s="233"/>
      <c r="R41" s="241"/>
      <c r="S41" s="227"/>
      <c r="T41" s="404"/>
      <c r="U41" s="405">
        <f t="shared" si="1"/>
        <v>8779</v>
      </c>
    </row>
    <row r="42" spans="1:23" ht="22.5" hidden="1">
      <c r="A42" s="29" t="s">
        <v>55</v>
      </c>
      <c r="B42" s="204" t="s">
        <v>54</v>
      </c>
      <c r="C42" s="198">
        <v>65</v>
      </c>
      <c r="D42" s="199"/>
      <c r="E42" s="234">
        <v>65</v>
      </c>
      <c r="F42" s="211"/>
      <c r="G42" s="199"/>
      <c r="H42" s="234"/>
      <c r="I42" s="211"/>
      <c r="J42" s="199"/>
      <c r="K42" s="234"/>
      <c r="L42" s="203"/>
      <c r="M42" s="199"/>
      <c r="N42" s="234"/>
      <c r="O42" s="211">
        <v>625</v>
      </c>
      <c r="P42" s="199">
        <v>3750</v>
      </c>
      <c r="Q42" s="234">
        <v>625</v>
      </c>
      <c r="R42" s="203">
        <v>625</v>
      </c>
      <c r="S42" s="199">
        <v>3750</v>
      </c>
      <c r="T42" s="234">
        <v>625</v>
      </c>
      <c r="U42" s="201">
        <f t="shared" si="1"/>
        <v>10130</v>
      </c>
      <c r="V42" s="2"/>
      <c r="W42" s="2"/>
    </row>
    <row r="43" spans="1:23" ht="24.75" customHeight="1" hidden="1">
      <c r="A43" s="350" t="s">
        <v>56</v>
      </c>
      <c r="B43" s="348" t="s">
        <v>57</v>
      </c>
      <c r="C43" s="216"/>
      <c r="D43" s="217"/>
      <c r="E43" s="237"/>
      <c r="F43" s="218"/>
      <c r="G43" s="217"/>
      <c r="H43" s="237"/>
      <c r="I43" s="218"/>
      <c r="J43" s="217"/>
      <c r="K43" s="237"/>
      <c r="L43" s="218"/>
      <c r="M43" s="217"/>
      <c r="N43" s="237"/>
      <c r="O43" s="218">
        <v>150</v>
      </c>
      <c r="P43" s="217"/>
      <c r="Q43" s="237"/>
      <c r="R43" s="218"/>
      <c r="S43" s="217"/>
      <c r="T43" s="219"/>
      <c r="U43" s="212">
        <f t="shared" si="1"/>
        <v>150</v>
      </c>
      <c r="V43" s="2"/>
      <c r="W43" s="2"/>
    </row>
    <row r="44" spans="1:23" ht="25.5" customHeight="1" hidden="1">
      <c r="A44" s="351" t="s">
        <v>139</v>
      </c>
      <c r="B44" s="349" t="s">
        <v>154</v>
      </c>
      <c r="C44" s="216"/>
      <c r="D44" s="217"/>
      <c r="E44" s="237"/>
      <c r="F44" s="218"/>
      <c r="G44" s="217"/>
      <c r="H44" s="237"/>
      <c r="I44" s="218"/>
      <c r="J44" s="217"/>
      <c r="K44" s="237"/>
      <c r="L44" s="216">
        <v>30</v>
      </c>
      <c r="M44" s="217">
        <v>90</v>
      </c>
      <c r="N44" s="237"/>
      <c r="O44" s="218">
        <v>125</v>
      </c>
      <c r="P44" s="217">
        <v>375</v>
      </c>
      <c r="Q44" s="237"/>
      <c r="R44" s="218">
        <v>125</v>
      </c>
      <c r="S44" s="217">
        <v>375</v>
      </c>
      <c r="T44" s="237"/>
      <c r="U44" s="212">
        <f t="shared" si="1"/>
        <v>1120</v>
      </c>
      <c r="V44" s="31"/>
      <c r="W44" s="2"/>
    </row>
    <row r="45" spans="1:23" ht="13.5" customHeight="1" hidden="1" thickBot="1">
      <c r="A45" s="352"/>
      <c r="B45" s="417"/>
      <c r="C45" s="418"/>
      <c r="D45" s="419"/>
      <c r="E45" s="420"/>
      <c r="F45" s="421"/>
      <c r="G45" s="419"/>
      <c r="H45" s="420"/>
      <c r="I45" s="421"/>
      <c r="J45" s="419"/>
      <c r="K45" s="420"/>
      <c r="L45" s="418"/>
      <c r="M45" s="419"/>
      <c r="N45" s="420"/>
      <c r="O45" s="421"/>
      <c r="P45" s="419"/>
      <c r="Q45" s="420"/>
      <c r="R45" s="421"/>
      <c r="S45" s="419"/>
      <c r="T45" s="420"/>
      <c r="U45" s="413">
        <f t="shared" si="1"/>
        <v>0</v>
      </c>
      <c r="V45" s="414"/>
      <c r="W45" s="2"/>
    </row>
    <row r="46" spans="1:23" ht="38.25" customHeight="1">
      <c r="A46" s="33"/>
      <c r="B46" s="562"/>
      <c r="C46" s="574">
        <f>C7+F7+I7+L7+O7+R7</f>
        <v>19549.55</v>
      </c>
      <c r="D46" s="574">
        <f>D7+G7+J7+M7+P7+S7</f>
        <v>73116</v>
      </c>
      <c r="E46" s="574">
        <f>E7+H7++K7+N7+Q7+T7</f>
        <v>15625</v>
      </c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215"/>
      <c r="V46" s="564"/>
      <c r="W46" s="2"/>
    </row>
    <row r="47" spans="1:22" ht="23.25" customHeight="1">
      <c r="A47" s="33"/>
      <c r="B47" s="415" t="s">
        <v>58</v>
      </c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2"/>
      <c r="V47" s="5"/>
    </row>
    <row r="48" spans="1:22" ht="22.5" customHeight="1" thickBot="1">
      <c r="A48" s="33"/>
      <c r="B48" s="34" t="s">
        <v>59</v>
      </c>
      <c r="C48" s="35" t="s">
        <v>155</v>
      </c>
      <c r="D48" s="35"/>
      <c r="E48" s="35"/>
      <c r="F48" s="35"/>
      <c r="G48" s="35"/>
      <c r="H48" s="35"/>
      <c r="I48" s="35"/>
      <c r="J48" s="35"/>
      <c r="K48" s="148"/>
      <c r="L48" s="35"/>
      <c r="M48" s="35"/>
      <c r="N48" s="35"/>
      <c r="O48" s="35"/>
      <c r="P48" s="35"/>
      <c r="Q48" s="35"/>
      <c r="R48" s="35"/>
      <c r="S48" s="35"/>
      <c r="T48" s="35"/>
      <c r="U48" s="275"/>
      <c r="V48" s="5"/>
    </row>
    <row r="49" spans="1:22" ht="15" customHeight="1" thickBot="1">
      <c r="A49" s="36"/>
      <c r="B49" s="364" t="s">
        <v>60</v>
      </c>
      <c r="C49" s="568">
        <f>C50+C55</f>
        <v>50</v>
      </c>
      <c r="D49" s="570">
        <v>0</v>
      </c>
      <c r="E49" s="246">
        <f>E55</f>
        <v>200</v>
      </c>
      <c r="F49" s="568">
        <f>SUM(F50:F55)</f>
        <v>185</v>
      </c>
      <c r="G49" s="571">
        <f>SUM(G50:G55)</f>
        <v>45</v>
      </c>
      <c r="H49" s="572">
        <f aca="true" t="shared" si="2" ref="H49:Q49">SUM(H50:H55)</f>
        <v>80</v>
      </c>
      <c r="I49" s="568">
        <f t="shared" si="2"/>
        <v>160</v>
      </c>
      <c r="J49" s="570">
        <f t="shared" si="2"/>
        <v>195</v>
      </c>
      <c r="K49" s="569">
        <f t="shared" si="2"/>
        <v>155</v>
      </c>
      <c r="L49" s="568">
        <f t="shared" si="2"/>
        <v>165</v>
      </c>
      <c r="M49" s="571">
        <f t="shared" si="2"/>
        <v>430</v>
      </c>
      <c r="N49" s="572">
        <f t="shared" si="2"/>
        <v>115</v>
      </c>
      <c r="O49" s="568">
        <f t="shared" si="2"/>
        <v>90</v>
      </c>
      <c r="P49" s="570">
        <f t="shared" si="2"/>
        <v>180</v>
      </c>
      <c r="Q49" s="569">
        <f t="shared" si="2"/>
        <v>80</v>
      </c>
      <c r="R49" s="573"/>
      <c r="S49" s="570"/>
      <c r="T49" s="569"/>
      <c r="U49" s="245">
        <f>U50+U51+U52+U53+U54+U55</f>
        <v>2130</v>
      </c>
      <c r="V49" s="5"/>
    </row>
    <row r="50" spans="1:22" ht="21" customHeight="1" hidden="1">
      <c r="A50" s="37" t="s">
        <v>62</v>
      </c>
      <c r="B50" s="365" t="s">
        <v>186</v>
      </c>
      <c r="C50" s="38"/>
      <c r="D50" s="39"/>
      <c r="E50" s="40"/>
      <c r="F50" s="38">
        <v>50</v>
      </c>
      <c r="G50" s="39"/>
      <c r="H50" s="40"/>
      <c r="I50" s="41"/>
      <c r="J50" s="42"/>
      <c r="K50" s="187"/>
      <c r="L50" s="41"/>
      <c r="M50" s="42"/>
      <c r="N50" s="43"/>
      <c r="O50" s="41"/>
      <c r="P50" s="42"/>
      <c r="Q50" s="44"/>
      <c r="R50" s="41"/>
      <c r="S50" s="247"/>
      <c r="T50" s="44"/>
      <c r="U50" s="45">
        <f aca="true" t="shared" si="3" ref="U50:U55">SUM(C50:Q50)</f>
        <v>50</v>
      </c>
      <c r="V50" s="5"/>
    </row>
    <row r="51" spans="1:22" ht="48" customHeight="1" hidden="1">
      <c r="A51" s="37" t="s">
        <v>64</v>
      </c>
      <c r="B51" s="365" t="s">
        <v>187</v>
      </c>
      <c r="C51" s="47"/>
      <c r="D51" s="48"/>
      <c r="E51" s="49"/>
      <c r="F51" s="47">
        <v>15</v>
      </c>
      <c r="G51" s="48">
        <v>45</v>
      </c>
      <c r="H51" s="49"/>
      <c r="I51" s="47">
        <v>15</v>
      </c>
      <c r="J51" s="48">
        <v>45</v>
      </c>
      <c r="K51" s="188"/>
      <c r="L51" s="253">
        <v>20</v>
      </c>
      <c r="M51" s="48">
        <v>30</v>
      </c>
      <c r="N51" s="49"/>
      <c r="O51" s="47">
        <v>20</v>
      </c>
      <c r="P51" s="48">
        <v>30</v>
      </c>
      <c r="Q51" s="50"/>
      <c r="R51" s="248"/>
      <c r="S51" s="250"/>
      <c r="T51" s="249"/>
      <c r="U51" s="51">
        <f t="shared" si="3"/>
        <v>220</v>
      </c>
      <c r="V51" s="5"/>
    </row>
    <row r="52" spans="1:22" ht="19.5" customHeight="1" hidden="1">
      <c r="A52" s="37" t="s">
        <v>66</v>
      </c>
      <c r="B52" s="365" t="s">
        <v>156</v>
      </c>
      <c r="C52" s="38"/>
      <c r="D52" s="39"/>
      <c r="E52" s="40"/>
      <c r="F52" s="38">
        <v>20</v>
      </c>
      <c r="G52" s="39"/>
      <c r="H52" s="40">
        <v>30</v>
      </c>
      <c r="I52" s="38">
        <v>20</v>
      </c>
      <c r="J52" s="39"/>
      <c r="K52" s="254">
        <v>30</v>
      </c>
      <c r="L52" s="178">
        <v>25</v>
      </c>
      <c r="M52" s="39">
        <v>100</v>
      </c>
      <c r="N52" s="40">
        <v>75</v>
      </c>
      <c r="O52" s="38">
        <v>20</v>
      </c>
      <c r="P52" s="39"/>
      <c r="Q52" s="52">
        <v>80</v>
      </c>
      <c r="R52" s="46"/>
      <c r="S52" s="40"/>
      <c r="T52" s="52"/>
      <c r="U52" s="53">
        <f t="shared" si="3"/>
        <v>400</v>
      </c>
      <c r="V52" s="5"/>
    </row>
    <row r="53" spans="1:22" ht="17.25" customHeight="1" hidden="1">
      <c r="A53" s="37" t="s">
        <v>67</v>
      </c>
      <c r="B53" s="365" t="s">
        <v>68</v>
      </c>
      <c r="C53" s="38"/>
      <c r="D53" s="39"/>
      <c r="E53" s="40"/>
      <c r="F53" s="38">
        <v>50</v>
      </c>
      <c r="G53" s="39"/>
      <c r="H53" s="40"/>
      <c r="I53" s="38">
        <v>50</v>
      </c>
      <c r="J53" s="39"/>
      <c r="K53" s="254">
        <v>50</v>
      </c>
      <c r="L53" s="178"/>
      <c r="M53" s="39"/>
      <c r="N53" s="40"/>
      <c r="O53" s="38"/>
      <c r="P53" s="39"/>
      <c r="Q53" s="52"/>
      <c r="R53" s="38"/>
      <c r="S53" s="39"/>
      <c r="T53" s="169"/>
      <c r="U53" s="53">
        <f t="shared" si="3"/>
        <v>150</v>
      </c>
      <c r="V53" s="5"/>
    </row>
    <row r="54" spans="1:22" ht="24" customHeight="1" hidden="1">
      <c r="A54" s="37" t="s">
        <v>69</v>
      </c>
      <c r="B54" s="365" t="s">
        <v>138</v>
      </c>
      <c r="C54" s="38"/>
      <c r="D54" s="39"/>
      <c r="E54" s="40"/>
      <c r="F54" s="38"/>
      <c r="G54" s="39"/>
      <c r="H54" s="40"/>
      <c r="I54" s="38">
        <v>25</v>
      </c>
      <c r="J54" s="39"/>
      <c r="K54" s="52">
        <v>75</v>
      </c>
      <c r="L54" s="178">
        <v>20</v>
      </c>
      <c r="M54" s="39"/>
      <c r="N54" s="40">
        <v>40</v>
      </c>
      <c r="O54" s="38"/>
      <c r="P54" s="39"/>
      <c r="Q54" s="52"/>
      <c r="R54" s="38"/>
      <c r="S54" s="39"/>
      <c r="T54" s="169"/>
      <c r="U54" s="53">
        <f t="shared" si="3"/>
        <v>160</v>
      </c>
      <c r="V54" s="5"/>
    </row>
    <row r="55" spans="1:22" ht="34.5" hidden="1" thickBot="1">
      <c r="A55" s="54" t="s">
        <v>71</v>
      </c>
      <c r="B55" s="366" t="s">
        <v>188</v>
      </c>
      <c r="C55" s="55">
        <v>50</v>
      </c>
      <c r="D55" s="56"/>
      <c r="E55" s="57">
        <v>200</v>
      </c>
      <c r="F55" s="55">
        <v>50</v>
      </c>
      <c r="G55" s="56"/>
      <c r="H55" s="57">
        <v>50</v>
      </c>
      <c r="I55" s="55">
        <v>50</v>
      </c>
      <c r="J55" s="56">
        <v>150</v>
      </c>
      <c r="K55" s="57"/>
      <c r="L55" s="55">
        <v>100</v>
      </c>
      <c r="M55" s="56">
        <v>300</v>
      </c>
      <c r="N55" s="57"/>
      <c r="O55" s="55">
        <v>50</v>
      </c>
      <c r="P55" s="56">
        <v>150</v>
      </c>
      <c r="Q55" s="58"/>
      <c r="R55" s="251"/>
      <c r="S55" s="57"/>
      <c r="T55" s="58"/>
      <c r="U55" s="59">
        <f t="shared" si="3"/>
        <v>1150</v>
      </c>
      <c r="V55" s="5"/>
    </row>
    <row r="56" spans="1:23" ht="28.5" customHeight="1" thickBot="1">
      <c r="A56" s="60"/>
      <c r="B56" s="367"/>
      <c r="C56" s="575">
        <f>C49+F49+L49+I49+O49</f>
        <v>650</v>
      </c>
      <c r="D56" s="575">
        <f>D49+G49+J49+M49+P49+S49</f>
        <v>850</v>
      </c>
      <c r="E56" s="575">
        <f>E49+H49+K49+N49+Q49+T49</f>
        <v>630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/>
      <c r="V56" s="63"/>
      <c r="W56" s="1"/>
    </row>
    <row r="57" spans="1:23" ht="21.75" customHeight="1">
      <c r="A57" s="32"/>
      <c r="B57" s="859" t="s">
        <v>73</v>
      </c>
      <c r="C57" s="912"/>
      <c r="D57" s="912"/>
      <c r="E57" s="912"/>
      <c r="F57" s="912"/>
      <c r="G57" s="912"/>
      <c r="H57" s="912"/>
      <c r="I57" s="912"/>
      <c r="J57" s="912"/>
      <c r="K57" s="912"/>
      <c r="L57" s="912"/>
      <c r="M57" s="912"/>
      <c r="N57" s="912"/>
      <c r="O57" s="912"/>
      <c r="P57" s="912"/>
      <c r="Q57" s="912"/>
      <c r="R57" s="912"/>
      <c r="S57" s="912"/>
      <c r="T57" s="912"/>
      <c r="U57" s="913"/>
      <c r="V57" s="63"/>
      <c r="W57" s="1"/>
    </row>
    <row r="58" spans="1:23" s="195" customFormat="1" ht="21" customHeight="1">
      <c r="A58" s="33"/>
      <c r="B58" s="287" t="s">
        <v>59</v>
      </c>
      <c r="C58" s="288" t="s">
        <v>74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90"/>
      <c r="V58" s="2"/>
      <c r="W58" s="2"/>
    </row>
    <row r="59" spans="1:22" s="2" customFormat="1" ht="15" customHeight="1">
      <c r="A59" s="64"/>
      <c r="B59" s="368" t="s">
        <v>75</v>
      </c>
      <c r="C59" s="281">
        <f aca="true" t="shared" si="4" ref="C59:U59">SUM(C60:C69)</f>
        <v>672</v>
      </c>
      <c r="D59" s="282">
        <f t="shared" si="4"/>
        <v>0</v>
      </c>
      <c r="E59" s="280">
        <f t="shared" si="4"/>
        <v>90</v>
      </c>
      <c r="F59" s="281">
        <f t="shared" si="4"/>
        <v>1483</v>
      </c>
      <c r="G59" s="283">
        <f t="shared" si="4"/>
        <v>0</v>
      </c>
      <c r="H59" s="280">
        <f t="shared" si="4"/>
        <v>750</v>
      </c>
      <c r="I59" s="284">
        <f t="shared" si="4"/>
        <v>1360</v>
      </c>
      <c r="J59" s="285">
        <f t="shared" si="4"/>
        <v>2020</v>
      </c>
      <c r="K59" s="280">
        <f t="shared" si="4"/>
        <v>1350</v>
      </c>
      <c r="L59" s="283">
        <f t="shared" si="4"/>
        <v>1655</v>
      </c>
      <c r="M59" s="285">
        <f t="shared" si="4"/>
        <v>2250</v>
      </c>
      <c r="N59" s="280">
        <f t="shared" si="4"/>
        <v>1600</v>
      </c>
      <c r="O59" s="281">
        <f t="shared" si="4"/>
        <v>965</v>
      </c>
      <c r="P59" s="282">
        <f t="shared" si="4"/>
        <v>220</v>
      </c>
      <c r="Q59" s="280">
        <f t="shared" si="4"/>
        <v>450</v>
      </c>
      <c r="R59" s="437">
        <f t="shared" si="4"/>
        <v>1700</v>
      </c>
      <c r="S59" s="439">
        <f t="shared" si="4"/>
        <v>0</v>
      </c>
      <c r="T59" s="438">
        <f t="shared" si="4"/>
        <v>0</v>
      </c>
      <c r="U59" s="286">
        <f t="shared" si="4"/>
        <v>16565</v>
      </c>
      <c r="V59" s="567"/>
    </row>
    <row r="60" spans="1:21" s="76" customFormat="1" ht="33.75" hidden="1">
      <c r="A60" s="71" t="s">
        <v>76</v>
      </c>
      <c r="B60" s="369" t="s">
        <v>189</v>
      </c>
      <c r="C60" s="259">
        <v>57</v>
      </c>
      <c r="D60" s="260"/>
      <c r="E60" s="276"/>
      <c r="F60" s="259">
        <v>300</v>
      </c>
      <c r="G60" s="260"/>
      <c r="H60" s="276">
        <v>700</v>
      </c>
      <c r="I60" s="259">
        <v>250</v>
      </c>
      <c r="J60" s="260">
        <v>750</v>
      </c>
      <c r="K60" s="257"/>
      <c r="L60" s="277">
        <v>100</v>
      </c>
      <c r="M60" s="260">
        <v>900</v>
      </c>
      <c r="N60" s="276"/>
      <c r="O60" s="259"/>
      <c r="P60" s="260"/>
      <c r="Q60" s="278"/>
      <c r="R60" s="259"/>
      <c r="S60" s="260"/>
      <c r="T60" s="174"/>
      <c r="U60" s="279">
        <f aca="true" t="shared" si="5" ref="U60:U69">SUM(C60:T60)</f>
        <v>3057</v>
      </c>
    </row>
    <row r="61" spans="1:23" ht="25.5" customHeight="1" hidden="1">
      <c r="A61" s="71" t="s">
        <v>77</v>
      </c>
      <c r="B61" s="81" t="s">
        <v>211</v>
      </c>
      <c r="C61" s="77">
        <v>10</v>
      </c>
      <c r="D61" s="73"/>
      <c r="E61" s="74"/>
      <c r="F61" s="72">
        <v>170</v>
      </c>
      <c r="G61" s="73"/>
      <c r="H61" s="74"/>
      <c r="I61" s="72">
        <v>170</v>
      </c>
      <c r="J61" s="73"/>
      <c r="K61" s="261"/>
      <c r="L61" s="83"/>
      <c r="M61" s="73"/>
      <c r="N61" s="74"/>
      <c r="O61" s="72"/>
      <c r="P61" s="73"/>
      <c r="Q61" s="75"/>
      <c r="R61" s="72"/>
      <c r="S61" s="73"/>
      <c r="T61" s="134"/>
      <c r="U61" s="279">
        <f t="shared" si="5"/>
        <v>350</v>
      </c>
      <c r="V61" s="2"/>
      <c r="W61" s="2"/>
    </row>
    <row r="62" spans="1:23" ht="23.25" customHeight="1" hidden="1">
      <c r="A62" s="71" t="s">
        <v>79</v>
      </c>
      <c r="B62" s="81" t="s">
        <v>190</v>
      </c>
      <c r="C62" s="78">
        <v>50</v>
      </c>
      <c r="D62" s="73"/>
      <c r="E62" s="74">
        <v>50</v>
      </c>
      <c r="F62" s="72">
        <v>255</v>
      </c>
      <c r="G62" s="73"/>
      <c r="H62" s="74"/>
      <c r="I62" s="72">
        <v>200</v>
      </c>
      <c r="J62" s="73"/>
      <c r="K62" s="261"/>
      <c r="L62" s="83"/>
      <c r="M62" s="73"/>
      <c r="N62" s="74"/>
      <c r="O62" s="72"/>
      <c r="P62" s="73"/>
      <c r="Q62" s="75"/>
      <c r="R62" s="72"/>
      <c r="S62" s="73"/>
      <c r="T62" s="134"/>
      <c r="U62" s="279">
        <f t="shared" si="5"/>
        <v>555</v>
      </c>
      <c r="V62" s="70"/>
      <c r="W62" s="2"/>
    </row>
    <row r="63" spans="1:23" ht="22.5" hidden="1">
      <c r="A63" s="71" t="s">
        <v>80</v>
      </c>
      <c r="B63" s="81" t="s">
        <v>191</v>
      </c>
      <c r="C63" s="72"/>
      <c r="D63" s="73"/>
      <c r="E63" s="74"/>
      <c r="F63" s="72">
        <v>52</v>
      </c>
      <c r="G63" s="73"/>
      <c r="H63" s="74"/>
      <c r="I63" s="72">
        <v>215</v>
      </c>
      <c r="J63" s="73">
        <v>645</v>
      </c>
      <c r="K63" s="261"/>
      <c r="L63" s="83">
        <v>215</v>
      </c>
      <c r="M63" s="73">
        <v>645</v>
      </c>
      <c r="N63" s="74"/>
      <c r="O63" s="72"/>
      <c r="P63" s="73"/>
      <c r="Q63" s="75"/>
      <c r="R63" s="72"/>
      <c r="S63" s="73"/>
      <c r="T63" s="134"/>
      <c r="U63" s="279">
        <f t="shared" si="5"/>
        <v>1772</v>
      </c>
      <c r="V63" s="2"/>
      <c r="W63" s="2"/>
    </row>
    <row r="64" spans="1:23" s="195" customFormat="1" ht="22.5" hidden="1">
      <c r="A64" s="71" t="s">
        <v>81</v>
      </c>
      <c r="B64" s="81" t="s">
        <v>192</v>
      </c>
      <c r="C64" s="77"/>
      <c r="D64" s="73"/>
      <c r="E64" s="74"/>
      <c r="F64" s="72">
        <v>326</v>
      </c>
      <c r="G64" s="73"/>
      <c r="H64" s="74"/>
      <c r="I64" s="72">
        <v>125</v>
      </c>
      <c r="J64" s="73">
        <v>375</v>
      </c>
      <c r="K64" s="261"/>
      <c r="L64" s="83">
        <v>125</v>
      </c>
      <c r="M64" s="73">
        <v>375</v>
      </c>
      <c r="N64" s="74"/>
      <c r="O64" s="72"/>
      <c r="P64" s="73"/>
      <c r="Q64" s="75"/>
      <c r="R64" s="72">
        <v>500</v>
      </c>
      <c r="S64" s="73"/>
      <c r="T64" s="134"/>
      <c r="U64" s="279">
        <f t="shared" si="5"/>
        <v>1826</v>
      </c>
      <c r="V64" s="2"/>
      <c r="W64" s="2"/>
    </row>
    <row r="65" spans="1:23" s="196" customFormat="1" ht="22.5" hidden="1">
      <c r="A65" s="71" t="s">
        <v>82</v>
      </c>
      <c r="B65" s="81" t="s">
        <v>193</v>
      </c>
      <c r="C65" s="72">
        <v>100</v>
      </c>
      <c r="D65" s="73"/>
      <c r="E65" s="74"/>
      <c r="F65" s="72"/>
      <c r="G65" s="73"/>
      <c r="H65" s="74"/>
      <c r="I65" s="72">
        <v>200</v>
      </c>
      <c r="J65" s="73"/>
      <c r="K65" s="261">
        <v>900</v>
      </c>
      <c r="L65" s="83">
        <v>245</v>
      </c>
      <c r="M65" s="73"/>
      <c r="N65" s="73">
        <v>1000</v>
      </c>
      <c r="O65" s="72"/>
      <c r="P65" s="73"/>
      <c r="Q65" s="75"/>
      <c r="R65" s="72"/>
      <c r="S65" s="73"/>
      <c r="T65" s="134"/>
      <c r="U65" s="279">
        <f t="shared" si="5"/>
        <v>2445</v>
      </c>
      <c r="V65" s="79"/>
      <c r="W65" s="79"/>
    </row>
    <row r="66" spans="1:23" ht="22.5" hidden="1">
      <c r="A66" s="71" t="s">
        <v>83</v>
      </c>
      <c r="B66" s="81" t="s">
        <v>195</v>
      </c>
      <c r="C66" s="72"/>
      <c r="D66" s="73"/>
      <c r="E66" s="74"/>
      <c r="F66" s="72">
        <v>80</v>
      </c>
      <c r="G66" s="73"/>
      <c r="H66" s="74"/>
      <c r="I66" s="72"/>
      <c r="J66" s="73"/>
      <c r="K66" s="261"/>
      <c r="L66" s="83">
        <v>200</v>
      </c>
      <c r="M66" s="73"/>
      <c r="N66" s="74"/>
      <c r="O66" s="72">
        <v>265</v>
      </c>
      <c r="P66" s="73"/>
      <c r="Q66" s="75"/>
      <c r="R66" s="72"/>
      <c r="S66" s="73"/>
      <c r="T66" s="134"/>
      <c r="U66" s="279">
        <f t="shared" si="5"/>
        <v>545</v>
      </c>
      <c r="V66" s="2"/>
      <c r="W66" s="2"/>
    </row>
    <row r="67" spans="1:23" ht="33.75" hidden="1">
      <c r="A67" s="82" t="s">
        <v>84</v>
      </c>
      <c r="B67" s="370" t="s">
        <v>194</v>
      </c>
      <c r="C67" s="77">
        <v>40</v>
      </c>
      <c r="D67" s="73"/>
      <c r="E67" s="74">
        <v>40</v>
      </c>
      <c r="F67" s="72"/>
      <c r="G67" s="73"/>
      <c r="H67" s="74">
        <v>50</v>
      </c>
      <c r="I67" s="72">
        <v>50</v>
      </c>
      <c r="J67" s="73">
        <v>250</v>
      </c>
      <c r="K67" s="261"/>
      <c r="L67" s="83">
        <v>70</v>
      </c>
      <c r="M67" s="73">
        <v>330</v>
      </c>
      <c r="N67" s="74"/>
      <c r="O67" s="72">
        <v>50</v>
      </c>
      <c r="P67" s="73">
        <v>220</v>
      </c>
      <c r="Q67" s="75"/>
      <c r="R67" s="72">
        <v>200</v>
      </c>
      <c r="S67" s="73"/>
      <c r="T67" s="134"/>
      <c r="U67" s="279">
        <f t="shared" si="5"/>
        <v>1300</v>
      </c>
      <c r="V67" s="2"/>
      <c r="W67" s="2"/>
    </row>
    <row r="68" spans="1:23" s="195" customFormat="1" ht="33.75" hidden="1">
      <c r="A68" s="37" t="s">
        <v>86</v>
      </c>
      <c r="B68" s="371" t="s">
        <v>87</v>
      </c>
      <c r="C68" s="78">
        <v>415</v>
      </c>
      <c r="D68" s="73"/>
      <c r="E68" s="75"/>
      <c r="F68" s="83">
        <v>200</v>
      </c>
      <c r="G68" s="73"/>
      <c r="H68" s="75"/>
      <c r="I68" s="83"/>
      <c r="J68" s="73"/>
      <c r="K68" s="75"/>
      <c r="L68" s="83">
        <v>500</v>
      </c>
      <c r="M68" s="73"/>
      <c r="N68" s="75"/>
      <c r="O68" s="83">
        <v>500</v>
      </c>
      <c r="P68" s="73"/>
      <c r="Q68" s="75"/>
      <c r="R68" s="72">
        <v>1000</v>
      </c>
      <c r="S68" s="73"/>
      <c r="T68" s="134"/>
      <c r="U68" s="279">
        <f t="shared" si="5"/>
        <v>2615</v>
      </c>
      <c r="V68" s="2"/>
      <c r="W68" s="2"/>
    </row>
    <row r="69" spans="1:23" s="195" customFormat="1" ht="16.5" customHeight="1" hidden="1" thickBot="1">
      <c r="A69" s="84" t="s">
        <v>88</v>
      </c>
      <c r="B69" s="372" t="s">
        <v>89</v>
      </c>
      <c r="C69" s="85"/>
      <c r="D69" s="86"/>
      <c r="E69" s="87"/>
      <c r="F69" s="88">
        <v>100</v>
      </c>
      <c r="G69" s="86"/>
      <c r="H69" s="87"/>
      <c r="I69" s="88">
        <v>150</v>
      </c>
      <c r="J69" s="86"/>
      <c r="K69" s="87">
        <v>450</v>
      </c>
      <c r="L69" s="88">
        <v>200</v>
      </c>
      <c r="M69" s="86"/>
      <c r="N69" s="87">
        <v>600</v>
      </c>
      <c r="O69" s="88">
        <v>150</v>
      </c>
      <c r="P69" s="86"/>
      <c r="Q69" s="87">
        <v>450</v>
      </c>
      <c r="R69" s="252"/>
      <c r="S69" s="86"/>
      <c r="T69" s="170"/>
      <c r="U69" s="279">
        <f t="shared" si="5"/>
        <v>2100</v>
      </c>
      <c r="V69" s="2"/>
      <c r="W69" s="2"/>
    </row>
    <row r="70" spans="1:23" s="195" customFormat="1" ht="36.75" customHeight="1" thickBot="1">
      <c r="A70" s="33"/>
      <c r="B70" s="565"/>
      <c r="C70" s="576">
        <f>C59+F59+I59+L59+O59+R59</f>
        <v>7835</v>
      </c>
      <c r="D70" s="576">
        <f>D59+G59+J59+M59+P59+S59</f>
        <v>4490</v>
      </c>
      <c r="E70" s="576">
        <f>E59+H59+K59+N59+Q59+T59</f>
        <v>4240</v>
      </c>
      <c r="F70" s="566"/>
      <c r="G70" s="566"/>
      <c r="H70" s="566"/>
      <c r="I70" s="566"/>
      <c r="J70" s="566"/>
      <c r="K70" s="566"/>
      <c r="L70" s="566"/>
      <c r="M70" s="566"/>
      <c r="N70" s="566"/>
      <c r="O70" s="566"/>
      <c r="P70" s="566"/>
      <c r="Q70" s="566"/>
      <c r="R70" s="566"/>
      <c r="S70" s="566"/>
      <c r="T70" s="566"/>
      <c r="U70" s="279"/>
      <c r="V70" s="2"/>
      <c r="W70" s="2"/>
    </row>
    <row r="71" spans="1:23" s="197" customFormat="1" ht="27" customHeight="1">
      <c r="A71" s="32"/>
      <c r="B71" s="914" t="s">
        <v>90</v>
      </c>
      <c r="C71" s="915"/>
      <c r="D71" s="915"/>
      <c r="E71" s="915"/>
      <c r="F71" s="915"/>
      <c r="G71" s="915"/>
      <c r="H71" s="915"/>
      <c r="I71" s="915"/>
      <c r="J71" s="915"/>
      <c r="K71" s="915"/>
      <c r="L71" s="915"/>
      <c r="M71" s="915"/>
      <c r="N71" s="915"/>
      <c r="O71" s="915"/>
      <c r="P71" s="915"/>
      <c r="Q71" s="915"/>
      <c r="R71" s="915"/>
      <c r="S71" s="915"/>
      <c r="T71" s="915"/>
      <c r="U71" s="916"/>
      <c r="V71" s="89"/>
      <c r="W71" s="89"/>
    </row>
    <row r="72" spans="1:23" s="197" customFormat="1" ht="18" customHeight="1">
      <c r="A72" s="33"/>
      <c r="B72" s="287" t="s">
        <v>59</v>
      </c>
      <c r="C72" s="292" t="s">
        <v>197</v>
      </c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4"/>
      <c r="V72" s="89"/>
      <c r="W72" s="89"/>
    </row>
    <row r="73" spans="1:23" ht="15" customHeight="1">
      <c r="A73" s="90"/>
      <c r="B73" s="373" t="s">
        <v>91</v>
      </c>
      <c r="C73" s="301">
        <f aca="true" t="shared" si="6" ref="C73:U73">SUM(C75:C93)</f>
        <v>545</v>
      </c>
      <c r="D73" s="302">
        <f t="shared" si="6"/>
        <v>0</v>
      </c>
      <c r="E73" s="303">
        <f t="shared" si="6"/>
        <v>0</v>
      </c>
      <c r="F73" s="304">
        <f t="shared" si="6"/>
        <v>1206</v>
      </c>
      <c r="G73" s="305">
        <f t="shared" si="6"/>
        <v>0</v>
      </c>
      <c r="H73" s="303">
        <f t="shared" si="6"/>
        <v>375</v>
      </c>
      <c r="I73" s="306">
        <f t="shared" si="6"/>
        <v>795</v>
      </c>
      <c r="J73" s="307">
        <f t="shared" si="6"/>
        <v>0</v>
      </c>
      <c r="K73" s="303">
        <f t="shared" si="6"/>
        <v>350</v>
      </c>
      <c r="L73" s="308">
        <f t="shared" si="6"/>
        <v>415</v>
      </c>
      <c r="M73" s="305">
        <f t="shared" si="6"/>
        <v>0</v>
      </c>
      <c r="N73" s="309">
        <f t="shared" si="6"/>
        <v>80</v>
      </c>
      <c r="O73" s="304">
        <f t="shared" si="6"/>
        <v>405</v>
      </c>
      <c r="P73" s="305">
        <f t="shared" si="6"/>
        <v>0</v>
      </c>
      <c r="Q73" s="303">
        <f t="shared" si="6"/>
        <v>0</v>
      </c>
      <c r="R73" s="304">
        <f t="shared" si="6"/>
        <v>185</v>
      </c>
      <c r="S73" s="305">
        <f t="shared" si="6"/>
        <v>0</v>
      </c>
      <c r="T73" s="303">
        <f t="shared" si="6"/>
        <v>0</v>
      </c>
      <c r="U73" s="310">
        <f t="shared" si="6"/>
        <v>4356</v>
      </c>
      <c r="V73" s="2"/>
      <c r="W73" s="2"/>
    </row>
    <row r="74" spans="1:23" ht="29.25" customHeight="1" thickBot="1">
      <c r="A74" s="91"/>
      <c r="B74" s="374" t="s">
        <v>201</v>
      </c>
      <c r="C74" s="577">
        <f>C73+F73+I73+L73+O73+R73</f>
        <v>3551</v>
      </c>
      <c r="D74" s="578">
        <f>D73+G73+J73+M73+P73+S73</f>
        <v>0</v>
      </c>
      <c r="E74" s="579">
        <f>E73+H73+K73+N73+Q73+T73</f>
        <v>805</v>
      </c>
      <c r="F74" s="291"/>
      <c r="G74" s="295"/>
      <c r="H74" s="296"/>
      <c r="I74" s="291"/>
      <c r="J74" s="295"/>
      <c r="K74" s="258"/>
      <c r="L74" s="297"/>
      <c r="M74" s="295"/>
      <c r="N74" s="296"/>
      <c r="O74" s="291"/>
      <c r="P74" s="295"/>
      <c r="Q74" s="298"/>
      <c r="R74" s="291"/>
      <c r="S74" s="295"/>
      <c r="T74" s="299"/>
      <c r="U74" s="300"/>
      <c r="V74" s="2"/>
      <c r="W74" s="2"/>
    </row>
    <row r="75" spans="1:23" ht="21.75" customHeight="1" hidden="1">
      <c r="A75" s="92" t="s">
        <v>93</v>
      </c>
      <c r="B75" s="375" t="s">
        <v>94</v>
      </c>
      <c r="C75" s="93">
        <v>50</v>
      </c>
      <c r="D75" s="94"/>
      <c r="E75" s="95"/>
      <c r="F75" s="93">
        <v>350</v>
      </c>
      <c r="G75" s="94"/>
      <c r="H75" s="95">
        <v>50</v>
      </c>
      <c r="I75" s="93">
        <v>450</v>
      </c>
      <c r="J75" s="94"/>
      <c r="K75" s="262">
        <v>50</v>
      </c>
      <c r="L75" s="179">
        <v>165</v>
      </c>
      <c r="M75" s="94"/>
      <c r="N75" s="95">
        <v>30</v>
      </c>
      <c r="O75" s="93">
        <v>150</v>
      </c>
      <c r="P75" s="94"/>
      <c r="Q75" s="96"/>
      <c r="R75" s="93">
        <v>25</v>
      </c>
      <c r="S75" s="94"/>
      <c r="T75" s="171"/>
      <c r="U75" s="97">
        <f>SUM(C75:T75)</f>
        <v>1320</v>
      </c>
      <c r="V75" s="2"/>
      <c r="W75" s="2"/>
    </row>
    <row r="76" spans="1:23" ht="15" customHeight="1" hidden="1">
      <c r="A76" s="37"/>
      <c r="B76" s="376" t="s">
        <v>202</v>
      </c>
      <c r="C76" s="93"/>
      <c r="D76" s="94"/>
      <c r="E76" s="95"/>
      <c r="F76" s="93"/>
      <c r="G76" s="94"/>
      <c r="H76" s="95"/>
      <c r="I76" s="93"/>
      <c r="J76" s="94"/>
      <c r="K76" s="262"/>
      <c r="L76" s="179"/>
      <c r="M76" s="94"/>
      <c r="N76" s="95"/>
      <c r="O76" s="93"/>
      <c r="P76" s="94"/>
      <c r="Q76" s="96"/>
      <c r="R76" s="93"/>
      <c r="S76" s="94"/>
      <c r="T76" s="171"/>
      <c r="U76" s="97"/>
      <c r="V76" s="2"/>
      <c r="W76" s="2"/>
    </row>
    <row r="77" spans="1:23" ht="15" customHeight="1" hidden="1">
      <c r="A77" s="37" t="s">
        <v>96</v>
      </c>
      <c r="B77" s="375" t="s">
        <v>97</v>
      </c>
      <c r="C77" s="72">
        <v>75</v>
      </c>
      <c r="D77" s="98"/>
      <c r="E77" s="99"/>
      <c r="F77" s="72">
        <v>161</v>
      </c>
      <c r="G77" s="98"/>
      <c r="H77" s="99"/>
      <c r="I77" s="78"/>
      <c r="J77" s="100"/>
      <c r="K77" s="263"/>
      <c r="L77" s="180"/>
      <c r="M77" s="98"/>
      <c r="N77" s="99"/>
      <c r="O77" s="102"/>
      <c r="P77" s="98"/>
      <c r="Q77" s="103"/>
      <c r="R77" s="102"/>
      <c r="S77" s="98"/>
      <c r="T77" s="172"/>
      <c r="U77" s="97">
        <f>SUM(C77:T77)</f>
        <v>236</v>
      </c>
      <c r="V77" s="2"/>
      <c r="W77" s="2"/>
    </row>
    <row r="78" spans="1:23" ht="15" customHeight="1" hidden="1">
      <c r="A78" s="37" t="s">
        <v>98</v>
      </c>
      <c r="B78" s="377" t="s">
        <v>99</v>
      </c>
      <c r="C78" s="93"/>
      <c r="D78" s="94"/>
      <c r="E78" s="95"/>
      <c r="F78" s="93"/>
      <c r="G78" s="94"/>
      <c r="H78" s="95"/>
      <c r="I78" s="93">
        <v>50</v>
      </c>
      <c r="J78" s="94"/>
      <c r="K78" s="262">
        <v>70</v>
      </c>
      <c r="L78" s="179"/>
      <c r="M78" s="94"/>
      <c r="N78" s="95"/>
      <c r="O78" s="93"/>
      <c r="P78" s="94"/>
      <c r="Q78" s="96"/>
      <c r="R78" s="93"/>
      <c r="S78" s="94"/>
      <c r="T78" s="171"/>
      <c r="U78" s="97">
        <f>SUM(C78:T78)</f>
        <v>120</v>
      </c>
      <c r="V78" s="2"/>
      <c r="W78" s="2"/>
    </row>
    <row r="79" spans="1:23" ht="15" customHeight="1" hidden="1">
      <c r="A79" s="104"/>
      <c r="B79" s="105" t="s">
        <v>203</v>
      </c>
      <c r="C79" s="65"/>
      <c r="D79" s="68"/>
      <c r="E79" s="106"/>
      <c r="F79" s="65"/>
      <c r="G79" s="68"/>
      <c r="H79" s="106"/>
      <c r="I79" s="65"/>
      <c r="J79" s="68"/>
      <c r="K79" s="264"/>
      <c r="L79" s="66"/>
      <c r="M79" s="68"/>
      <c r="N79" s="106"/>
      <c r="O79" s="65"/>
      <c r="P79" s="68"/>
      <c r="Q79" s="67"/>
      <c r="R79" s="65"/>
      <c r="S79" s="68"/>
      <c r="T79" s="69"/>
      <c r="U79" s="97"/>
      <c r="V79" s="2"/>
      <c r="W79" s="2"/>
    </row>
    <row r="80" spans="1:23" ht="24.75" customHeight="1" hidden="1">
      <c r="A80" s="37" t="s">
        <v>101</v>
      </c>
      <c r="B80" s="375" t="s">
        <v>158</v>
      </c>
      <c r="C80" s="93"/>
      <c r="D80" s="94"/>
      <c r="E80" s="95"/>
      <c r="F80" s="93">
        <v>40</v>
      </c>
      <c r="G80" s="94"/>
      <c r="H80" s="95">
        <v>75</v>
      </c>
      <c r="I80" s="93"/>
      <c r="J80" s="94"/>
      <c r="K80" s="262"/>
      <c r="L80" s="179"/>
      <c r="M80" s="94"/>
      <c r="N80" s="95"/>
      <c r="O80" s="93"/>
      <c r="P80" s="94"/>
      <c r="Q80" s="96"/>
      <c r="R80" s="93"/>
      <c r="S80" s="94"/>
      <c r="T80" s="171"/>
      <c r="U80" s="97">
        <f>SUM(C80:T80)</f>
        <v>115</v>
      </c>
      <c r="V80" s="3"/>
      <c r="W80" s="118"/>
    </row>
    <row r="81" spans="1:22" ht="15" customHeight="1" hidden="1">
      <c r="A81" s="37" t="s">
        <v>102</v>
      </c>
      <c r="B81" s="377" t="s">
        <v>99</v>
      </c>
      <c r="C81" s="72">
        <v>100</v>
      </c>
      <c r="D81" s="98"/>
      <c r="E81" s="99"/>
      <c r="F81" s="72">
        <v>270</v>
      </c>
      <c r="G81" s="98"/>
      <c r="H81" s="99"/>
      <c r="I81" s="78">
        <v>50</v>
      </c>
      <c r="J81" s="98"/>
      <c r="K81" s="265"/>
      <c r="L81" s="180"/>
      <c r="M81" s="98"/>
      <c r="N81" s="99"/>
      <c r="O81" s="102"/>
      <c r="P81" s="98"/>
      <c r="Q81" s="103"/>
      <c r="R81" s="102"/>
      <c r="S81" s="98"/>
      <c r="T81" s="172"/>
      <c r="U81" s="97">
        <f>SUM(C81:T81)</f>
        <v>420</v>
      </c>
      <c r="V81" s="5"/>
    </row>
    <row r="82" spans="1:22" ht="15" customHeight="1" hidden="1">
      <c r="A82" s="37" t="s">
        <v>103</v>
      </c>
      <c r="B82" s="107" t="s">
        <v>104</v>
      </c>
      <c r="C82" s="93"/>
      <c r="D82" s="94"/>
      <c r="E82" s="95"/>
      <c r="F82" s="93">
        <v>65</v>
      </c>
      <c r="G82" s="94"/>
      <c r="H82" s="95">
        <v>80</v>
      </c>
      <c r="I82" s="93">
        <f>20+45</f>
        <v>65</v>
      </c>
      <c r="J82" s="94"/>
      <c r="K82" s="262">
        <v>80</v>
      </c>
      <c r="L82" s="179"/>
      <c r="M82" s="94"/>
      <c r="N82" s="95"/>
      <c r="O82" s="93"/>
      <c r="P82" s="94"/>
      <c r="Q82" s="96"/>
      <c r="R82" s="93"/>
      <c r="S82" s="94"/>
      <c r="T82" s="171"/>
      <c r="U82" s="97">
        <f>SUM(C82:T82)</f>
        <v>290</v>
      </c>
      <c r="V82" s="5"/>
    </row>
    <row r="83" spans="1:22" ht="15" customHeight="1" hidden="1">
      <c r="A83" s="37" t="s">
        <v>105</v>
      </c>
      <c r="B83" s="107" t="s">
        <v>106</v>
      </c>
      <c r="C83" s="102"/>
      <c r="D83" s="98"/>
      <c r="E83" s="99"/>
      <c r="F83" s="72"/>
      <c r="G83" s="98"/>
      <c r="H83" s="74"/>
      <c r="I83" s="102"/>
      <c r="J83" s="98"/>
      <c r="K83" s="265"/>
      <c r="L83" s="181">
        <v>70</v>
      </c>
      <c r="M83" s="100"/>
      <c r="N83" s="101"/>
      <c r="O83" s="78">
        <v>50</v>
      </c>
      <c r="P83" s="98"/>
      <c r="Q83" s="103"/>
      <c r="R83" s="102">
        <v>30</v>
      </c>
      <c r="S83" s="98"/>
      <c r="T83" s="172"/>
      <c r="U83" s="97">
        <f>SUM(C83:T83)</f>
        <v>150</v>
      </c>
      <c r="V83" s="5"/>
    </row>
    <row r="84" spans="1:22" ht="15" customHeight="1" hidden="1">
      <c r="A84" s="37"/>
      <c r="B84" s="376" t="s">
        <v>204</v>
      </c>
      <c r="C84" s="93"/>
      <c r="D84" s="94"/>
      <c r="E84" s="95"/>
      <c r="F84" s="93"/>
      <c r="G84" s="94"/>
      <c r="H84" s="95"/>
      <c r="I84" s="93"/>
      <c r="J84" s="94"/>
      <c r="K84" s="262"/>
      <c r="L84" s="179"/>
      <c r="M84" s="94"/>
      <c r="N84" s="95"/>
      <c r="O84" s="93"/>
      <c r="P84" s="94"/>
      <c r="Q84" s="96"/>
      <c r="R84" s="93"/>
      <c r="S84" s="94"/>
      <c r="T84" s="171"/>
      <c r="U84" s="97"/>
      <c r="V84" s="5"/>
    </row>
    <row r="85" spans="1:22" ht="24" customHeight="1" hidden="1">
      <c r="A85" s="37" t="s">
        <v>108</v>
      </c>
      <c r="B85" s="377" t="s">
        <v>109</v>
      </c>
      <c r="C85" s="93">
        <v>50</v>
      </c>
      <c r="D85" s="94"/>
      <c r="E85" s="95"/>
      <c r="F85" s="93">
        <v>130</v>
      </c>
      <c r="G85" s="94"/>
      <c r="H85" s="95">
        <v>170</v>
      </c>
      <c r="I85" s="93">
        <v>100</v>
      </c>
      <c r="J85" s="94"/>
      <c r="K85" s="262">
        <v>150</v>
      </c>
      <c r="L85" s="179">
        <v>100</v>
      </c>
      <c r="M85" s="94"/>
      <c r="N85" s="95">
        <v>50</v>
      </c>
      <c r="O85" s="93">
        <v>100</v>
      </c>
      <c r="P85" s="94"/>
      <c r="Q85" s="96"/>
      <c r="R85" s="93">
        <v>50</v>
      </c>
      <c r="S85" s="94"/>
      <c r="T85" s="171"/>
      <c r="U85" s="97">
        <f>SUM(C85:T85)</f>
        <v>900</v>
      </c>
      <c r="V85" s="5"/>
    </row>
    <row r="86" spans="1:22" ht="15" customHeight="1" hidden="1">
      <c r="A86" s="37"/>
      <c r="B86" s="376" t="s">
        <v>205</v>
      </c>
      <c r="C86" s="93"/>
      <c r="D86" s="94"/>
      <c r="E86" s="95"/>
      <c r="F86" s="93"/>
      <c r="G86" s="94"/>
      <c r="H86" s="95"/>
      <c r="I86" s="93"/>
      <c r="J86" s="94"/>
      <c r="K86" s="262"/>
      <c r="L86" s="179"/>
      <c r="M86" s="94"/>
      <c r="N86" s="95"/>
      <c r="O86" s="93"/>
      <c r="P86" s="94"/>
      <c r="Q86" s="96"/>
      <c r="R86" s="93"/>
      <c r="S86" s="94"/>
      <c r="T86" s="171"/>
      <c r="U86" s="97"/>
      <c r="V86" s="5"/>
    </row>
    <row r="87" spans="1:22" ht="23.25" customHeight="1" hidden="1">
      <c r="A87" s="37" t="s">
        <v>110</v>
      </c>
      <c r="B87" s="375" t="s">
        <v>169</v>
      </c>
      <c r="C87" s="78">
        <v>45</v>
      </c>
      <c r="D87" s="100"/>
      <c r="E87" s="101"/>
      <c r="F87" s="78">
        <v>80</v>
      </c>
      <c r="G87" s="100"/>
      <c r="H87" s="101"/>
      <c r="I87" s="78"/>
      <c r="J87" s="100"/>
      <c r="K87" s="265"/>
      <c r="L87" s="180"/>
      <c r="M87" s="98"/>
      <c r="N87" s="99"/>
      <c r="O87" s="102"/>
      <c r="P87" s="98"/>
      <c r="Q87" s="103"/>
      <c r="R87" s="102"/>
      <c r="S87" s="98"/>
      <c r="T87" s="172"/>
      <c r="U87" s="97">
        <f>SUM(C87:T87)</f>
        <v>125</v>
      </c>
      <c r="V87" s="5"/>
    </row>
    <row r="88" spans="1:22" ht="15" customHeight="1" hidden="1">
      <c r="A88" s="37" t="s">
        <v>111</v>
      </c>
      <c r="B88" s="377" t="s">
        <v>99</v>
      </c>
      <c r="C88" s="93"/>
      <c r="D88" s="94"/>
      <c r="E88" s="95"/>
      <c r="F88" s="93">
        <v>80</v>
      </c>
      <c r="G88" s="94"/>
      <c r="H88" s="95"/>
      <c r="I88" s="93">
        <v>80</v>
      </c>
      <c r="J88" s="94"/>
      <c r="K88" s="262"/>
      <c r="L88" s="179">
        <v>80</v>
      </c>
      <c r="M88" s="94"/>
      <c r="N88" s="95"/>
      <c r="O88" s="93">
        <v>25</v>
      </c>
      <c r="P88" s="94"/>
      <c r="Q88" s="96"/>
      <c r="R88" s="93"/>
      <c r="S88" s="94"/>
      <c r="T88" s="171"/>
      <c r="U88" s="97">
        <f>SUM(C88:T88)</f>
        <v>265</v>
      </c>
      <c r="V88" s="5"/>
    </row>
    <row r="89" spans="1:22" ht="15" customHeight="1" hidden="1">
      <c r="A89" s="37" t="s">
        <v>112</v>
      </c>
      <c r="B89" s="107" t="s">
        <v>106</v>
      </c>
      <c r="C89" s="93"/>
      <c r="D89" s="94"/>
      <c r="E89" s="95"/>
      <c r="F89" s="93"/>
      <c r="G89" s="94"/>
      <c r="H89" s="95"/>
      <c r="I89" s="93"/>
      <c r="J89" s="94"/>
      <c r="K89" s="262"/>
      <c r="L89" s="179"/>
      <c r="M89" s="94"/>
      <c r="N89" s="95"/>
      <c r="O89" s="93">
        <v>80</v>
      </c>
      <c r="P89" s="94"/>
      <c r="Q89" s="96"/>
      <c r="R89" s="93">
        <v>80</v>
      </c>
      <c r="S89" s="94"/>
      <c r="T89" s="171"/>
      <c r="U89" s="97">
        <f>SUM(C89:T89)</f>
        <v>160</v>
      </c>
      <c r="V89" s="5"/>
    </row>
    <row r="90" spans="1:22" ht="15" customHeight="1" hidden="1">
      <c r="A90" s="37"/>
      <c r="B90" s="105" t="s">
        <v>206</v>
      </c>
      <c r="C90" s="93"/>
      <c r="D90" s="94"/>
      <c r="E90" s="95"/>
      <c r="F90" s="93"/>
      <c r="G90" s="94"/>
      <c r="H90" s="95"/>
      <c r="I90" s="93"/>
      <c r="J90" s="94"/>
      <c r="K90" s="262"/>
      <c r="L90" s="179"/>
      <c r="M90" s="94"/>
      <c r="N90" s="95"/>
      <c r="O90" s="93"/>
      <c r="P90" s="94"/>
      <c r="Q90" s="96"/>
      <c r="R90" s="93"/>
      <c r="S90" s="94"/>
      <c r="T90" s="171"/>
      <c r="U90" s="97"/>
      <c r="V90" s="5"/>
    </row>
    <row r="91" spans="1:22" ht="15" customHeight="1" hidden="1">
      <c r="A91" s="37" t="s">
        <v>113</v>
      </c>
      <c r="B91" s="107" t="s">
        <v>135</v>
      </c>
      <c r="C91" s="93">
        <v>25</v>
      </c>
      <c r="D91" s="94"/>
      <c r="E91" s="95"/>
      <c r="F91" s="93">
        <v>30</v>
      </c>
      <c r="G91" s="94"/>
      <c r="H91" s="95"/>
      <c r="I91" s="93"/>
      <c r="J91" s="94"/>
      <c r="K91" s="262"/>
      <c r="L91" s="179"/>
      <c r="M91" s="94"/>
      <c r="N91" s="95"/>
      <c r="O91" s="93"/>
      <c r="P91" s="94"/>
      <c r="Q91" s="96"/>
      <c r="R91" s="93"/>
      <c r="S91" s="94"/>
      <c r="T91" s="171"/>
      <c r="U91" s="97">
        <f>SUM(C91:T91)</f>
        <v>55</v>
      </c>
      <c r="V91" s="5"/>
    </row>
    <row r="92" spans="1:22" ht="15" customHeight="1" hidden="1">
      <c r="A92" s="37"/>
      <c r="B92" s="376" t="s">
        <v>207</v>
      </c>
      <c r="C92" s="93"/>
      <c r="D92" s="94"/>
      <c r="E92" s="95"/>
      <c r="F92" s="93"/>
      <c r="G92" s="94"/>
      <c r="H92" s="95"/>
      <c r="I92" s="93"/>
      <c r="J92" s="94"/>
      <c r="K92" s="262"/>
      <c r="L92" s="179"/>
      <c r="M92" s="94"/>
      <c r="N92" s="95"/>
      <c r="O92" s="93"/>
      <c r="P92" s="94"/>
      <c r="Q92" s="96"/>
      <c r="R92" s="93"/>
      <c r="S92" s="94"/>
      <c r="T92" s="171"/>
      <c r="U92" s="97"/>
      <c r="V92" s="5"/>
    </row>
    <row r="93" spans="1:22" ht="48" customHeight="1" hidden="1" thickBot="1">
      <c r="A93" s="54" t="s">
        <v>134</v>
      </c>
      <c r="B93" s="378" t="s">
        <v>160</v>
      </c>
      <c r="C93" s="108">
        <v>200</v>
      </c>
      <c r="D93" s="109"/>
      <c r="E93" s="110"/>
      <c r="F93" s="108"/>
      <c r="G93" s="109"/>
      <c r="H93" s="110"/>
      <c r="I93" s="108"/>
      <c r="J93" s="109"/>
      <c r="K93" s="111"/>
      <c r="L93" s="182"/>
      <c r="M93" s="109"/>
      <c r="N93" s="110"/>
      <c r="O93" s="108"/>
      <c r="P93" s="109"/>
      <c r="Q93" s="111"/>
      <c r="R93" s="108"/>
      <c r="S93" s="109"/>
      <c r="T93" s="173"/>
      <c r="U93" s="112">
        <f>SUM(C93:T93)</f>
        <v>200</v>
      </c>
      <c r="V93" s="5"/>
    </row>
    <row r="94" spans="1:22" ht="15" customHeight="1" thickBot="1">
      <c r="A94" s="113"/>
      <c r="B94" s="379"/>
      <c r="C94" s="114"/>
      <c r="D94" s="115"/>
      <c r="E94" s="115"/>
      <c r="F94" s="115"/>
      <c r="G94" s="115"/>
      <c r="H94" s="115"/>
      <c r="I94" s="115"/>
      <c r="J94" s="115"/>
      <c r="K94" s="114"/>
      <c r="L94" s="115"/>
      <c r="M94" s="115"/>
      <c r="N94" s="115"/>
      <c r="O94" s="115"/>
      <c r="P94" s="115"/>
      <c r="Q94" s="115"/>
      <c r="R94" s="115"/>
      <c r="S94" s="115"/>
      <c r="T94" s="115"/>
      <c r="U94" s="116"/>
      <c r="V94" s="17"/>
    </row>
    <row r="95" spans="1:23" ht="23.25" customHeight="1">
      <c r="A95" s="117"/>
      <c r="B95" s="899" t="s">
        <v>114</v>
      </c>
      <c r="C95" s="900"/>
      <c r="D95" s="900"/>
      <c r="E95" s="900"/>
      <c r="F95" s="900"/>
      <c r="G95" s="900"/>
      <c r="H95" s="900"/>
      <c r="I95" s="900"/>
      <c r="J95" s="900"/>
      <c r="K95" s="900"/>
      <c r="L95" s="900"/>
      <c r="M95" s="900"/>
      <c r="N95" s="900"/>
      <c r="O95" s="900"/>
      <c r="P95" s="900"/>
      <c r="Q95" s="900"/>
      <c r="R95" s="900"/>
      <c r="S95" s="900"/>
      <c r="T95" s="900"/>
      <c r="U95" s="901"/>
      <c r="V95" s="118"/>
      <c r="W95" s="176"/>
    </row>
    <row r="96" spans="1:23" ht="15" customHeight="1">
      <c r="A96" s="119"/>
      <c r="B96" s="287" t="s">
        <v>59</v>
      </c>
      <c r="C96" s="292" t="s">
        <v>196</v>
      </c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2"/>
      <c r="V96" s="120"/>
      <c r="W96" s="176"/>
    </row>
    <row r="97" spans="1:23" ht="15" customHeight="1">
      <c r="A97" s="36"/>
      <c r="B97" s="380" t="s">
        <v>115</v>
      </c>
      <c r="C97" s="320">
        <f aca="true" t="shared" si="7" ref="C97:Q97">SUM(C98:C99)</f>
        <v>3900</v>
      </c>
      <c r="D97" s="321">
        <f t="shared" si="7"/>
        <v>0</v>
      </c>
      <c r="E97" s="322">
        <f t="shared" si="7"/>
        <v>8100</v>
      </c>
      <c r="F97" s="323">
        <f t="shared" si="7"/>
        <v>4133</v>
      </c>
      <c r="G97" s="324">
        <f t="shared" si="7"/>
        <v>0</v>
      </c>
      <c r="H97" s="322">
        <f t="shared" si="7"/>
        <v>6720</v>
      </c>
      <c r="I97" s="323">
        <f t="shared" si="7"/>
        <v>1250</v>
      </c>
      <c r="J97" s="324">
        <f t="shared" si="7"/>
        <v>3750</v>
      </c>
      <c r="K97" s="325">
        <f t="shared" si="7"/>
        <v>0</v>
      </c>
      <c r="L97" s="321">
        <f t="shared" si="7"/>
        <v>2500</v>
      </c>
      <c r="M97" s="324">
        <f t="shared" si="7"/>
        <v>7500</v>
      </c>
      <c r="N97" s="322">
        <f t="shared" si="7"/>
        <v>0</v>
      </c>
      <c r="O97" s="323">
        <f t="shared" si="7"/>
        <v>1250</v>
      </c>
      <c r="P97" s="324">
        <f t="shared" si="7"/>
        <v>3750</v>
      </c>
      <c r="Q97" s="322">
        <f t="shared" si="7"/>
        <v>0</v>
      </c>
      <c r="R97" s="320"/>
      <c r="S97" s="326"/>
      <c r="T97" s="325"/>
      <c r="U97" s="327">
        <f>SUM(U98:U99)</f>
        <v>42853</v>
      </c>
      <c r="V97" s="120"/>
      <c r="W97" s="176"/>
    </row>
    <row r="98" spans="1:23" ht="34.5" hidden="1" thickBot="1">
      <c r="A98" s="121" t="s">
        <v>116</v>
      </c>
      <c r="B98" s="381" t="s">
        <v>212</v>
      </c>
      <c r="C98" s="313">
        <f>1640+2260</f>
        <v>3900</v>
      </c>
      <c r="D98" s="314"/>
      <c r="E98" s="315">
        <v>8100</v>
      </c>
      <c r="F98" s="313">
        <f>293+3740</f>
        <v>4033</v>
      </c>
      <c r="G98" s="314"/>
      <c r="H98" s="315">
        <v>6720</v>
      </c>
      <c r="I98" s="316"/>
      <c r="J98" s="314"/>
      <c r="K98" s="255"/>
      <c r="L98" s="317"/>
      <c r="M98" s="314"/>
      <c r="N98" s="318"/>
      <c r="O98" s="316"/>
      <c r="P98" s="314"/>
      <c r="Q98" s="256"/>
      <c r="R98" s="316"/>
      <c r="S98" s="314"/>
      <c r="T98" s="319"/>
      <c r="U98" s="112">
        <f>SUM(C98:T98)</f>
        <v>22753</v>
      </c>
      <c r="V98" s="120"/>
      <c r="W98" s="176"/>
    </row>
    <row r="99" spans="1:23" ht="34.5" hidden="1" thickBot="1">
      <c r="A99" s="54" t="s">
        <v>117</v>
      </c>
      <c r="B99" s="382" t="s">
        <v>178</v>
      </c>
      <c r="C99" s="122"/>
      <c r="D99" s="123"/>
      <c r="E99" s="124"/>
      <c r="F99" s="125">
        <v>100</v>
      </c>
      <c r="G99" s="123"/>
      <c r="H99" s="124"/>
      <c r="I99" s="125">
        <v>1250</v>
      </c>
      <c r="J99" s="123">
        <v>3750</v>
      </c>
      <c r="K99" s="124"/>
      <c r="L99" s="183">
        <v>2500</v>
      </c>
      <c r="M99" s="123">
        <v>7500</v>
      </c>
      <c r="N99" s="124"/>
      <c r="O99" s="122">
        <v>1250</v>
      </c>
      <c r="P99" s="347">
        <v>3750</v>
      </c>
      <c r="Q99" s="126"/>
      <c r="R99" s="122"/>
      <c r="S99" s="183"/>
      <c r="T99" s="124"/>
      <c r="U99" s="127">
        <f>SUM(C99:T99)</f>
        <v>20100</v>
      </c>
      <c r="V99" s="128"/>
      <c r="W99" s="176"/>
    </row>
    <row r="100" spans="1:23" ht="34.5" customHeight="1" thickBot="1">
      <c r="A100" s="60"/>
      <c r="B100" s="580"/>
      <c r="C100" s="583">
        <f>C97+F97+I97+L97+O97+R97</f>
        <v>13033</v>
      </c>
      <c r="D100" s="583">
        <f>D97+G97+J97+M97+P97+S97</f>
        <v>15000</v>
      </c>
      <c r="E100" s="583">
        <f>E97+H97+K97+N97+Q97+T97</f>
        <v>14820</v>
      </c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2"/>
      <c r="V100" s="1"/>
      <c r="W100" s="176"/>
    </row>
    <row r="101" spans="1:22" ht="18.75" customHeight="1">
      <c r="A101" s="129"/>
      <c r="B101" s="899" t="s">
        <v>118</v>
      </c>
      <c r="C101" s="902"/>
      <c r="D101" s="902"/>
      <c r="E101" s="902"/>
      <c r="F101" s="902"/>
      <c r="G101" s="902"/>
      <c r="H101" s="902"/>
      <c r="I101" s="902"/>
      <c r="J101" s="902"/>
      <c r="K101" s="902"/>
      <c r="L101" s="902"/>
      <c r="M101" s="902"/>
      <c r="N101" s="902"/>
      <c r="O101" s="902"/>
      <c r="P101" s="902"/>
      <c r="Q101" s="902"/>
      <c r="R101" s="902"/>
      <c r="S101" s="902"/>
      <c r="T101" s="902"/>
      <c r="U101" s="903"/>
      <c r="V101" s="3"/>
    </row>
    <row r="102" spans="1:22" ht="15" customHeight="1">
      <c r="A102" s="119"/>
      <c r="B102" s="287" t="s">
        <v>59</v>
      </c>
      <c r="C102" s="337" t="s">
        <v>119</v>
      </c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9"/>
      <c r="V102" s="5"/>
    </row>
    <row r="103" spans="1:22" ht="31.5" customHeight="1" thickBot="1">
      <c r="A103" s="91"/>
      <c r="B103" s="368" t="s">
        <v>120</v>
      </c>
      <c r="C103" s="328">
        <f aca="true" t="shared" si="8" ref="C103:Q103">SUM(C104:C108)</f>
        <v>27</v>
      </c>
      <c r="D103" s="329">
        <f t="shared" si="8"/>
        <v>0</v>
      </c>
      <c r="E103" s="330">
        <f t="shared" si="8"/>
        <v>0</v>
      </c>
      <c r="F103" s="328">
        <f t="shared" si="8"/>
        <v>2220</v>
      </c>
      <c r="G103" s="331">
        <f t="shared" si="8"/>
        <v>15</v>
      </c>
      <c r="H103" s="332">
        <f t="shared" si="8"/>
        <v>0</v>
      </c>
      <c r="I103" s="333">
        <f t="shared" si="8"/>
        <v>417</v>
      </c>
      <c r="J103" s="334">
        <f t="shared" si="8"/>
        <v>23</v>
      </c>
      <c r="K103" s="359">
        <f t="shared" si="8"/>
        <v>0</v>
      </c>
      <c r="L103" s="334">
        <f t="shared" si="8"/>
        <v>190</v>
      </c>
      <c r="M103" s="329">
        <f t="shared" si="8"/>
        <v>0</v>
      </c>
      <c r="N103" s="330">
        <f t="shared" si="8"/>
        <v>0</v>
      </c>
      <c r="O103" s="328">
        <f t="shared" si="8"/>
        <v>190</v>
      </c>
      <c r="P103" s="329">
        <f t="shared" si="8"/>
        <v>0</v>
      </c>
      <c r="Q103" s="330">
        <f t="shared" si="8"/>
        <v>0</v>
      </c>
      <c r="R103" s="333"/>
      <c r="S103" s="331"/>
      <c r="T103" s="335"/>
      <c r="U103" s="336">
        <f>SUM(U104:U108)</f>
        <v>3082</v>
      </c>
      <c r="V103" s="5"/>
    </row>
    <row r="104" spans="1:22" ht="22.5" hidden="1">
      <c r="A104" s="71" t="s">
        <v>121</v>
      </c>
      <c r="B104" s="383" t="s">
        <v>122</v>
      </c>
      <c r="C104" s="266">
        <v>9</v>
      </c>
      <c r="D104" s="267"/>
      <c r="E104" s="268"/>
      <c r="F104" s="266">
        <v>160</v>
      </c>
      <c r="G104" s="269"/>
      <c r="H104" s="270"/>
      <c r="I104" s="271"/>
      <c r="J104" s="269"/>
      <c r="K104" s="273"/>
      <c r="L104" s="272"/>
      <c r="M104" s="269"/>
      <c r="N104" s="270"/>
      <c r="O104" s="271"/>
      <c r="P104" s="269"/>
      <c r="Q104" s="273"/>
      <c r="R104" s="343"/>
      <c r="S104" s="344"/>
      <c r="T104" s="345"/>
      <c r="U104" s="274">
        <f>SUM(C104:T104)</f>
        <v>169</v>
      </c>
      <c r="V104" s="5"/>
    </row>
    <row r="105" spans="1:22" ht="23.25" hidden="1" thickBot="1">
      <c r="A105" s="54" t="s">
        <v>123</v>
      </c>
      <c r="B105" s="384" t="s">
        <v>151</v>
      </c>
      <c r="C105" s="130"/>
      <c r="D105" s="131"/>
      <c r="E105" s="132"/>
      <c r="F105" s="130">
        <v>1867</v>
      </c>
      <c r="G105" s="131"/>
      <c r="H105" s="132"/>
      <c r="I105" s="130">
        <v>203</v>
      </c>
      <c r="J105" s="131"/>
      <c r="K105" s="133"/>
      <c r="L105" s="184"/>
      <c r="M105" s="131"/>
      <c r="N105" s="132"/>
      <c r="O105" s="130"/>
      <c r="P105" s="131"/>
      <c r="Q105" s="133"/>
      <c r="R105" s="340"/>
      <c r="S105" s="341"/>
      <c r="T105" s="342"/>
      <c r="U105" s="51">
        <f>SUM(C105:T105)</f>
        <v>2070</v>
      </c>
      <c r="V105" s="5"/>
    </row>
    <row r="106" spans="1:23" s="2" customFormat="1" ht="57" hidden="1" thickBot="1">
      <c r="A106" s="422" t="s">
        <v>124</v>
      </c>
      <c r="B106" s="423" t="s">
        <v>208</v>
      </c>
      <c r="C106" s="424">
        <f>25-7</f>
        <v>18</v>
      </c>
      <c r="D106" s="425"/>
      <c r="E106" s="426"/>
      <c r="F106" s="424">
        <f>9+4</f>
        <v>13</v>
      </c>
      <c r="G106" s="425">
        <v>15</v>
      </c>
      <c r="H106" s="426"/>
      <c r="I106" s="424">
        <f>11+3</f>
        <v>14</v>
      </c>
      <c r="J106" s="425">
        <v>23</v>
      </c>
      <c r="K106" s="427"/>
      <c r="L106" s="428"/>
      <c r="M106" s="425"/>
      <c r="N106" s="426"/>
      <c r="O106" s="424"/>
      <c r="P106" s="425"/>
      <c r="Q106" s="429"/>
      <c r="R106" s="430"/>
      <c r="S106" s="431"/>
      <c r="T106" s="432"/>
      <c r="U106" s="433">
        <f>SUM(C106:T106)</f>
        <v>83</v>
      </c>
      <c r="V106" s="434"/>
      <c r="W106" s="435"/>
    </row>
    <row r="107" spans="1:23" s="196" customFormat="1" ht="24" customHeight="1" hidden="1">
      <c r="A107" s="71" t="s">
        <v>126</v>
      </c>
      <c r="B107" s="385" t="s">
        <v>217</v>
      </c>
      <c r="C107" s="72"/>
      <c r="D107" s="73"/>
      <c r="E107" s="74"/>
      <c r="F107" s="72">
        <v>140</v>
      </c>
      <c r="G107" s="73"/>
      <c r="H107" s="74"/>
      <c r="I107" s="72">
        <v>160</v>
      </c>
      <c r="J107" s="73"/>
      <c r="K107" s="75"/>
      <c r="L107" s="83">
        <v>150</v>
      </c>
      <c r="M107" s="73"/>
      <c r="N107" s="74"/>
      <c r="O107" s="72">
        <v>150</v>
      </c>
      <c r="P107" s="73"/>
      <c r="Q107" s="75"/>
      <c r="R107" s="72"/>
      <c r="S107" s="73"/>
      <c r="T107" s="134"/>
      <c r="U107" s="433">
        <f>SUM(C107:T107)</f>
        <v>600</v>
      </c>
      <c r="V107" s="80"/>
      <c r="W107" s="192"/>
    </row>
    <row r="108" spans="1:22" ht="23.25" customHeight="1" hidden="1" thickBot="1">
      <c r="A108" s="135" t="s">
        <v>128</v>
      </c>
      <c r="B108" s="384" t="s">
        <v>129</v>
      </c>
      <c r="C108" s="136"/>
      <c r="D108" s="137"/>
      <c r="E108" s="138"/>
      <c r="F108" s="136">
        <v>40</v>
      </c>
      <c r="G108" s="137"/>
      <c r="H108" s="138"/>
      <c r="I108" s="136">
        <v>40</v>
      </c>
      <c r="J108" s="137"/>
      <c r="K108" s="360"/>
      <c r="L108" s="185">
        <v>40</v>
      </c>
      <c r="M108" s="137"/>
      <c r="N108" s="138"/>
      <c r="O108" s="136">
        <v>40</v>
      </c>
      <c r="P108" s="137"/>
      <c r="Q108" s="139"/>
      <c r="R108" s="136"/>
      <c r="S108" s="137"/>
      <c r="T108" s="140"/>
      <c r="U108" s="140">
        <f>SUM(C108:T108)</f>
        <v>160</v>
      </c>
      <c r="V108" s="5"/>
    </row>
    <row r="109" spans="1:21" ht="33" customHeight="1" thickBot="1">
      <c r="A109" s="141"/>
      <c r="B109" s="386"/>
      <c r="C109" s="584">
        <f>C103+F103+I103+L103+O103+R103</f>
        <v>3044</v>
      </c>
      <c r="D109" s="585">
        <f>D103+G103+J103+M103+P103+S103</f>
        <v>38</v>
      </c>
      <c r="E109" s="585">
        <f>E103+H103+K103+N103+Q103</f>
        <v>0</v>
      </c>
      <c r="F109" s="143"/>
      <c r="G109" s="143"/>
      <c r="H109" s="143"/>
      <c r="I109" s="143"/>
      <c r="J109" s="143"/>
      <c r="K109" s="142"/>
      <c r="L109" s="143"/>
      <c r="M109" s="143"/>
      <c r="N109" s="143"/>
      <c r="O109" s="143"/>
      <c r="P109" s="143"/>
      <c r="Q109" s="143"/>
      <c r="R109" s="143"/>
      <c r="S109" s="143"/>
      <c r="T109" s="143"/>
      <c r="U109" s="62"/>
    </row>
    <row r="110" spans="1:21" ht="15" customHeight="1">
      <c r="A110" s="144"/>
      <c r="B110" s="387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6"/>
    </row>
    <row r="111" spans="1:21" ht="15" customHeight="1" thickBot="1">
      <c r="A111" s="147"/>
      <c r="B111" s="361" t="s">
        <v>130</v>
      </c>
      <c r="C111" s="148"/>
      <c r="D111" s="149"/>
      <c r="E111" s="149"/>
      <c r="F111" s="149"/>
      <c r="G111" s="149"/>
      <c r="H111" s="149"/>
      <c r="I111" s="149"/>
      <c r="J111" s="148"/>
      <c r="K111" s="148"/>
      <c r="L111" s="149"/>
      <c r="M111" s="149"/>
      <c r="N111" s="149"/>
      <c r="O111" s="149"/>
      <c r="P111" s="149"/>
      <c r="Q111" s="149"/>
      <c r="R111" s="148"/>
      <c r="S111" s="148"/>
      <c r="T111" s="148"/>
      <c r="U111" s="150"/>
    </row>
    <row r="112" spans="1:21" ht="22.5">
      <c r="A112" s="151"/>
      <c r="B112" s="388" t="s">
        <v>131</v>
      </c>
      <c r="C112" s="152">
        <f>C103+C97+C73+C59+C49+C7</f>
        <v>6631.05</v>
      </c>
      <c r="D112" s="153">
        <f>D103+D97+D73+D59+D49+D7</f>
        <v>2620</v>
      </c>
      <c r="E112" s="154">
        <f>E103+E97+E73+E59+E49+E7</f>
        <v>10622.5</v>
      </c>
      <c r="F112" s="152">
        <f>F103+F97+F73+F59+F49+F7</f>
        <v>13230.5</v>
      </c>
      <c r="G112" s="153">
        <f>G103+G73+G59+G49+G7+G97</f>
        <v>15572</v>
      </c>
      <c r="H112" s="155">
        <f aca="true" t="shared" si="9" ref="H112:T112">H103+H97+H73+H59+H49+H7</f>
        <v>11226.5</v>
      </c>
      <c r="I112" s="152">
        <f t="shared" si="9"/>
        <v>8350.5</v>
      </c>
      <c r="J112" s="153">
        <f t="shared" si="9"/>
        <v>27770</v>
      </c>
      <c r="K112" s="155">
        <f t="shared" si="9"/>
        <v>5848.5</v>
      </c>
      <c r="L112" s="153">
        <f t="shared" si="9"/>
        <v>7753</v>
      </c>
      <c r="M112" s="153">
        <f t="shared" si="9"/>
        <v>24257</v>
      </c>
      <c r="N112" s="155">
        <f t="shared" si="9"/>
        <v>4280</v>
      </c>
      <c r="O112" s="152">
        <f t="shared" si="9"/>
        <v>8312.5</v>
      </c>
      <c r="P112" s="153">
        <f t="shared" si="9"/>
        <v>14650</v>
      </c>
      <c r="Q112" s="156">
        <f t="shared" si="9"/>
        <v>2767.5</v>
      </c>
      <c r="R112" s="152">
        <f t="shared" si="9"/>
        <v>3385</v>
      </c>
      <c r="S112" s="153">
        <f t="shared" si="9"/>
        <v>8625</v>
      </c>
      <c r="T112" s="156">
        <f t="shared" si="9"/>
        <v>1375</v>
      </c>
      <c r="U112" s="157">
        <f>U103+U97+U59+U73+U49+U7</f>
        <v>177276.55</v>
      </c>
    </row>
    <row r="113" spans="1:21" ht="15" customHeight="1">
      <c r="A113" s="151"/>
      <c r="B113" s="389"/>
      <c r="C113" s="158"/>
      <c r="D113" s="158"/>
      <c r="E113" s="158"/>
      <c r="F113" s="158"/>
      <c r="G113" s="158"/>
      <c r="H113" s="159"/>
      <c r="I113" s="158"/>
      <c r="J113" s="158"/>
      <c r="K113" s="158"/>
      <c r="L113" s="158"/>
      <c r="M113" s="159"/>
      <c r="N113" s="159"/>
      <c r="O113" s="158"/>
      <c r="P113" s="158"/>
      <c r="Q113" s="158"/>
      <c r="R113" s="158"/>
      <c r="S113" s="158"/>
      <c r="T113" s="158"/>
      <c r="U113" s="160"/>
    </row>
    <row r="114" spans="1:21" ht="15" customHeight="1">
      <c r="A114" s="161"/>
      <c r="B114" s="904" t="s">
        <v>3</v>
      </c>
      <c r="C114" s="905"/>
      <c r="D114" s="905"/>
      <c r="E114" s="905"/>
      <c r="F114" s="905"/>
      <c r="G114" s="905"/>
      <c r="H114" s="905"/>
      <c r="I114" s="905"/>
      <c r="J114" s="905"/>
      <c r="K114" s="905"/>
      <c r="L114" s="905"/>
      <c r="M114" s="905"/>
      <c r="N114" s="905"/>
      <c r="O114" s="905"/>
      <c r="P114" s="905"/>
      <c r="Q114" s="906"/>
      <c r="R114" s="175"/>
      <c r="S114" s="175"/>
      <c r="T114" s="175"/>
      <c r="U114" s="162">
        <f>C112+F112+I112+L112+O112+R112</f>
        <v>47662.55</v>
      </c>
    </row>
    <row r="115" spans="1:22" ht="15" customHeight="1">
      <c r="A115" s="161"/>
      <c r="B115" s="904" t="s">
        <v>132</v>
      </c>
      <c r="C115" s="905"/>
      <c r="D115" s="905"/>
      <c r="E115" s="905"/>
      <c r="F115" s="905"/>
      <c r="G115" s="905"/>
      <c r="H115" s="905"/>
      <c r="I115" s="905"/>
      <c r="J115" s="905"/>
      <c r="K115" s="905"/>
      <c r="L115" s="905"/>
      <c r="M115" s="905"/>
      <c r="N115" s="905"/>
      <c r="O115" s="905"/>
      <c r="P115" s="905"/>
      <c r="Q115" s="906"/>
      <c r="R115" s="175"/>
      <c r="S115" s="175"/>
      <c r="T115" s="175"/>
      <c r="U115" s="162">
        <f>D112+G112+J112+M112+P112+S112</f>
        <v>93494</v>
      </c>
      <c r="V115" s="18"/>
    </row>
    <row r="116" spans="1:23" ht="15" customHeight="1" thickBot="1">
      <c r="A116" s="161"/>
      <c r="B116" s="896" t="s">
        <v>133</v>
      </c>
      <c r="C116" s="897"/>
      <c r="D116" s="897"/>
      <c r="E116" s="897"/>
      <c r="F116" s="897"/>
      <c r="G116" s="897"/>
      <c r="H116" s="897"/>
      <c r="I116" s="897"/>
      <c r="J116" s="897"/>
      <c r="K116" s="897"/>
      <c r="L116" s="897"/>
      <c r="M116" s="897"/>
      <c r="N116" s="897"/>
      <c r="O116" s="897"/>
      <c r="P116" s="897"/>
      <c r="Q116" s="898"/>
      <c r="R116" s="353"/>
      <c r="S116" s="353"/>
      <c r="T116" s="353"/>
      <c r="U116" s="354">
        <f>E112+H112+K112+N112+Q112+T112</f>
        <v>36120</v>
      </c>
      <c r="V116" s="163"/>
      <c r="W116" s="193"/>
    </row>
    <row r="117" spans="1:23" ht="15" customHeight="1">
      <c r="A117" s="190"/>
      <c r="B117" s="390" t="s">
        <v>164</v>
      </c>
      <c r="C117" s="1"/>
      <c r="D117" s="1"/>
      <c r="E117" s="1"/>
      <c r="F117" s="1"/>
      <c r="G117" s="1"/>
      <c r="H117" s="1"/>
      <c r="I117" s="1"/>
      <c r="J117" s="1"/>
      <c r="L117" s="1"/>
      <c r="M117" s="1"/>
      <c r="N117" s="1"/>
      <c r="O117" s="1"/>
      <c r="P117" s="1"/>
      <c r="Q117" s="1"/>
      <c r="R117" s="1"/>
      <c r="S117" s="1"/>
      <c r="T117" s="1"/>
      <c r="U117" s="191"/>
      <c r="V117" s="1"/>
      <c r="W117" s="1"/>
    </row>
    <row r="118" spans="1:23" ht="15" customHeight="1">
      <c r="A118" s="190"/>
      <c r="B118" s="558" t="s">
        <v>200</v>
      </c>
      <c r="C118" s="1"/>
      <c r="D118" s="1"/>
      <c r="E118" s="1"/>
      <c r="F118" s="1"/>
      <c r="G118" s="1"/>
      <c r="H118" s="1"/>
      <c r="I118" s="1"/>
      <c r="J118" s="1"/>
      <c r="L118" s="1"/>
      <c r="M118" s="1"/>
      <c r="N118" s="1"/>
      <c r="O118" s="1"/>
      <c r="P118" s="1"/>
      <c r="Q118" s="1"/>
      <c r="R118" s="1"/>
      <c r="S118" s="1"/>
      <c r="T118" s="1"/>
      <c r="U118" s="191"/>
      <c r="V118" s="1"/>
      <c r="W118" s="1"/>
    </row>
    <row r="119" spans="1:23" ht="15" customHeight="1">
      <c r="A119" s="190"/>
      <c r="B119" s="390" t="s">
        <v>165</v>
      </c>
      <c r="C119" s="1"/>
      <c r="D119" s="1"/>
      <c r="E119" s="1"/>
      <c r="F119" s="1"/>
      <c r="G119" s="1"/>
      <c r="H119" s="1"/>
      <c r="I119" s="1"/>
      <c r="J119" s="1"/>
      <c r="L119" s="1"/>
      <c r="M119" s="1"/>
      <c r="N119" s="1"/>
      <c r="O119" s="1"/>
      <c r="P119" s="1"/>
      <c r="Q119" s="1"/>
      <c r="R119" s="191">
        <f>U119-U112</f>
        <v>0</v>
      </c>
      <c r="S119" s="1"/>
      <c r="T119" s="1"/>
      <c r="U119" s="191">
        <f>U114+U115+U116</f>
        <v>177276.55</v>
      </c>
      <c r="V119" s="1"/>
      <c r="W119" s="1"/>
    </row>
    <row r="120" spans="1:23" ht="15" customHeight="1">
      <c r="A120" s="190"/>
      <c r="B120" s="391"/>
      <c r="C120" s="1"/>
      <c r="D120" s="1"/>
      <c r="E120" s="1"/>
      <c r="F120" s="1"/>
      <c r="G120" s="1"/>
      <c r="H120" s="1"/>
      <c r="I120" s="1"/>
      <c r="J120" s="1"/>
      <c r="L120" s="1"/>
      <c r="M120" s="1"/>
      <c r="N120" s="1"/>
      <c r="O120" s="1"/>
      <c r="P120" s="1"/>
      <c r="Q120" s="1"/>
      <c r="R120" s="1"/>
      <c r="S120" s="1"/>
      <c r="T120" s="1"/>
      <c r="U120" s="191"/>
      <c r="V120" s="1"/>
      <c r="W120" s="1"/>
    </row>
    <row r="121" spans="1:23" ht="15" customHeight="1">
      <c r="A121" s="190"/>
      <c r="B121" s="392"/>
      <c r="C121" s="1"/>
      <c r="D121" s="1"/>
      <c r="E121" s="1"/>
      <c r="F121" s="1"/>
      <c r="G121" s="1"/>
      <c r="H121" s="1"/>
      <c r="I121" s="1"/>
      <c r="J121" s="1"/>
      <c r="L121" s="1"/>
      <c r="M121" s="1"/>
      <c r="N121" s="1"/>
      <c r="O121" s="1"/>
      <c r="P121" s="1"/>
      <c r="Q121" s="1"/>
      <c r="R121" s="1"/>
      <c r="S121" s="1"/>
      <c r="T121" s="1"/>
      <c r="U121" s="191"/>
      <c r="V121" s="1"/>
      <c r="W121" s="1"/>
    </row>
    <row r="122" spans="1:23" ht="15" customHeight="1">
      <c r="A122" s="190"/>
      <c r="B122" s="392"/>
      <c r="C122" s="1"/>
      <c r="D122" s="1"/>
      <c r="E122" s="1"/>
      <c r="F122" s="1"/>
      <c r="G122" s="1"/>
      <c r="H122" s="1"/>
      <c r="I122" s="1"/>
      <c r="J122" s="1"/>
      <c r="L122" s="1"/>
      <c r="M122" s="1"/>
      <c r="N122" s="1"/>
      <c r="O122" s="1"/>
      <c r="P122" s="1"/>
      <c r="Q122" s="1"/>
      <c r="R122" s="1"/>
      <c r="S122" s="1"/>
      <c r="T122" s="1"/>
      <c r="U122" s="191"/>
      <c r="V122" s="1"/>
      <c r="W122" s="1"/>
    </row>
    <row r="123" spans="1:23" ht="15" customHeight="1">
      <c r="A123" s="190"/>
      <c r="B123" s="391"/>
      <c r="C123" s="1"/>
      <c r="D123" s="1"/>
      <c r="E123" s="1"/>
      <c r="F123" s="1"/>
      <c r="G123" s="1"/>
      <c r="H123" s="1"/>
      <c r="I123" s="1"/>
      <c r="J123" s="1"/>
      <c r="L123" s="1"/>
      <c r="M123" s="1"/>
      <c r="N123" s="1"/>
      <c r="O123" s="1"/>
      <c r="P123" s="1"/>
      <c r="Q123" s="1"/>
      <c r="R123" s="1"/>
      <c r="S123" s="1"/>
      <c r="T123" s="1"/>
      <c r="U123" s="191"/>
      <c r="V123" s="1"/>
      <c r="W123" s="1"/>
    </row>
    <row r="124" spans="1:23" ht="15" customHeight="1">
      <c r="A124" s="190"/>
      <c r="B124" s="391"/>
      <c r="C124" s="1"/>
      <c r="D124" s="1"/>
      <c r="E124" s="1"/>
      <c r="F124" s="1"/>
      <c r="G124" s="1"/>
      <c r="H124" s="1"/>
      <c r="I124" s="1"/>
      <c r="J124" s="1"/>
      <c r="L124" s="1"/>
      <c r="M124" s="1"/>
      <c r="N124" s="1"/>
      <c r="O124" s="1"/>
      <c r="P124" s="1"/>
      <c r="Q124" s="1"/>
      <c r="R124" s="1"/>
      <c r="S124" s="1"/>
      <c r="T124" s="1"/>
      <c r="U124" s="191"/>
      <c r="V124" s="1"/>
      <c r="W124" s="1"/>
    </row>
    <row r="125" spans="1:23" ht="15" customHeight="1">
      <c r="A125" s="190"/>
      <c r="B125" s="391"/>
      <c r="C125" s="1"/>
      <c r="D125" s="1"/>
      <c r="E125" s="1"/>
      <c r="F125" s="1"/>
      <c r="G125" s="1"/>
      <c r="H125" s="1"/>
      <c r="I125" s="1"/>
      <c r="J125" s="1"/>
      <c r="L125" s="1"/>
      <c r="M125" s="1"/>
      <c r="N125" s="1"/>
      <c r="O125" s="1"/>
      <c r="P125" s="1"/>
      <c r="Q125" s="1"/>
      <c r="R125" s="1"/>
      <c r="S125" s="1"/>
      <c r="T125" s="1"/>
      <c r="U125" s="191"/>
      <c r="V125" s="1"/>
      <c r="W125" s="1"/>
    </row>
    <row r="126" spans="1:23" ht="15" customHeight="1">
      <c r="A126" s="190"/>
      <c r="B126" s="391"/>
      <c r="C126" s="1"/>
      <c r="D126" s="1"/>
      <c r="E126" s="1"/>
      <c r="F126" s="1"/>
      <c r="G126" s="1"/>
      <c r="H126" s="1"/>
      <c r="I126" s="1"/>
      <c r="J126" s="1"/>
      <c r="L126" s="1"/>
      <c r="M126" s="1"/>
      <c r="N126" s="1"/>
      <c r="O126" s="1"/>
      <c r="P126" s="1"/>
      <c r="Q126" s="1"/>
      <c r="R126" s="1"/>
      <c r="S126" s="1"/>
      <c r="T126" s="1"/>
      <c r="U126" s="191"/>
      <c r="V126" s="1"/>
      <c r="W126" s="1"/>
    </row>
    <row r="127" spans="1:23" ht="15" customHeight="1">
      <c r="A127" s="190"/>
      <c r="B127" s="391"/>
      <c r="C127" s="1"/>
      <c r="D127" s="1"/>
      <c r="E127" s="1"/>
      <c r="F127" s="1"/>
      <c r="G127" s="1"/>
      <c r="H127" s="1"/>
      <c r="I127" s="1"/>
      <c r="J127" s="1"/>
      <c r="L127" s="1"/>
      <c r="M127" s="1"/>
      <c r="N127" s="1"/>
      <c r="O127" s="1"/>
      <c r="P127" s="1"/>
      <c r="Q127" s="1"/>
      <c r="R127" s="1"/>
      <c r="S127" s="1"/>
      <c r="T127" s="1"/>
      <c r="U127" s="191"/>
      <c r="V127" s="1"/>
      <c r="W127" s="1"/>
    </row>
    <row r="128" spans="1:23" ht="15" customHeight="1">
      <c r="A128" s="190"/>
      <c r="B128" s="391"/>
      <c r="C128" s="1"/>
      <c r="D128" s="1"/>
      <c r="E128" s="1"/>
      <c r="F128" s="1"/>
      <c r="G128" s="1"/>
      <c r="H128" s="1"/>
      <c r="I128" s="1"/>
      <c r="J128" s="1"/>
      <c r="L128" s="1"/>
      <c r="M128" s="1"/>
      <c r="N128" s="1"/>
      <c r="O128" s="1"/>
      <c r="P128" s="1"/>
      <c r="Q128" s="1"/>
      <c r="R128" s="1"/>
      <c r="S128" s="1"/>
      <c r="T128" s="1"/>
      <c r="U128" s="191"/>
      <c r="V128" s="1"/>
      <c r="W128" s="1"/>
    </row>
    <row r="129" spans="1:23" ht="15" customHeight="1">
      <c r="A129" s="190"/>
      <c r="B129" s="391"/>
      <c r="C129" s="1"/>
      <c r="D129" s="1"/>
      <c r="E129" s="1"/>
      <c r="F129" s="1"/>
      <c r="G129" s="1"/>
      <c r="H129" s="1"/>
      <c r="I129" s="1"/>
      <c r="J129" s="1"/>
      <c r="L129" s="1"/>
      <c r="M129" s="1"/>
      <c r="N129" s="1"/>
      <c r="O129" s="1"/>
      <c r="P129" s="1"/>
      <c r="Q129" s="1"/>
      <c r="R129" s="1"/>
      <c r="S129" s="1"/>
      <c r="T129" s="1"/>
      <c r="U129" s="191"/>
      <c r="V129" s="1"/>
      <c r="W129" s="1"/>
    </row>
    <row r="130" spans="1:23" ht="15" customHeight="1">
      <c r="A130" s="190"/>
      <c r="B130" s="391"/>
      <c r="C130" s="1"/>
      <c r="D130" s="1"/>
      <c r="E130" s="1"/>
      <c r="F130" s="1"/>
      <c r="G130" s="1"/>
      <c r="H130" s="1"/>
      <c r="I130" s="1"/>
      <c r="J130" s="1"/>
      <c r="L130" s="1"/>
      <c r="M130" s="1"/>
      <c r="N130" s="1"/>
      <c r="O130" s="1"/>
      <c r="P130" s="1"/>
      <c r="Q130" s="1"/>
      <c r="R130" s="1"/>
      <c r="S130" s="1"/>
      <c r="T130" s="1"/>
      <c r="U130" s="191"/>
      <c r="V130" s="1"/>
      <c r="W130" s="1"/>
    </row>
    <row r="131" spans="1:23" ht="15" customHeight="1">
      <c r="A131" s="190"/>
      <c r="B131" s="391"/>
      <c r="C131" s="1"/>
      <c r="D131" s="1"/>
      <c r="E131" s="1"/>
      <c r="F131" s="1"/>
      <c r="G131" s="1"/>
      <c r="H131" s="1"/>
      <c r="I131" s="1"/>
      <c r="J131" s="1"/>
      <c r="L131" s="1"/>
      <c r="M131" s="1"/>
      <c r="N131" s="1"/>
      <c r="O131" s="1"/>
      <c r="P131" s="1"/>
      <c r="Q131" s="1"/>
      <c r="R131" s="1"/>
      <c r="S131" s="1"/>
      <c r="T131" s="1"/>
      <c r="U131" s="191"/>
      <c r="V131" s="1"/>
      <c r="W131" s="1"/>
    </row>
    <row r="132" spans="1:23" ht="15" customHeight="1">
      <c r="A132" s="190"/>
      <c r="B132" s="391"/>
      <c r="C132" s="1"/>
      <c r="D132" s="1"/>
      <c r="E132" s="1"/>
      <c r="F132" s="1"/>
      <c r="G132" s="1"/>
      <c r="H132" s="1"/>
      <c r="I132" s="1"/>
      <c r="J132" s="1"/>
      <c r="L132" s="1"/>
      <c r="M132" s="1"/>
      <c r="N132" s="1"/>
      <c r="O132" s="1"/>
      <c r="P132" s="1"/>
      <c r="Q132" s="1"/>
      <c r="R132" s="1"/>
      <c r="S132" s="1"/>
      <c r="T132" s="1"/>
      <c r="U132" s="191"/>
      <c r="V132" s="1"/>
      <c r="W132" s="1"/>
    </row>
    <row r="133" spans="1:23" ht="15" customHeight="1">
      <c r="A133" s="190"/>
      <c r="B133" s="391"/>
      <c r="C133" s="1"/>
      <c r="D133" s="1"/>
      <c r="E133" s="1"/>
      <c r="F133" s="1"/>
      <c r="G133" s="1"/>
      <c r="H133" s="1"/>
      <c r="I133" s="1"/>
      <c r="J133" s="1"/>
      <c r="L133" s="1"/>
      <c r="M133" s="1"/>
      <c r="N133" s="1"/>
      <c r="O133" s="1"/>
      <c r="P133" s="1"/>
      <c r="Q133" s="1"/>
      <c r="R133" s="1"/>
      <c r="S133" s="1"/>
      <c r="T133" s="1"/>
      <c r="U133" s="191"/>
      <c r="V133" s="1"/>
      <c r="W133" s="1"/>
    </row>
    <row r="134" spans="1:23" ht="15" customHeight="1">
      <c r="A134" s="190"/>
      <c r="B134" s="391"/>
      <c r="C134" s="1"/>
      <c r="D134" s="1"/>
      <c r="E134" s="1"/>
      <c r="F134" s="1"/>
      <c r="G134" s="1"/>
      <c r="H134" s="1"/>
      <c r="I134" s="1"/>
      <c r="J134" s="1"/>
      <c r="L134" s="1"/>
      <c r="M134" s="1"/>
      <c r="N134" s="1"/>
      <c r="O134" s="1"/>
      <c r="P134" s="1"/>
      <c r="Q134" s="1"/>
      <c r="R134" s="1"/>
      <c r="S134" s="1"/>
      <c r="T134" s="1"/>
      <c r="U134" s="191"/>
      <c r="V134" s="1"/>
      <c r="W134" s="1"/>
    </row>
    <row r="135" spans="1:23" ht="15" customHeight="1">
      <c r="A135" s="190"/>
      <c r="B135" s="391"/>
      <c r="C135" s="1"/>
      <c r="D135" s="1"/>
      <c r="E135" s="1"/>
      <c r="F135" s="1"/>
      <c r="G135" s="1"/>
      <c r="H135" s="1"/>
      <c r="I135" s="1"/>
      <c r="J135" s="1"/>
      <c r="L135" s="1"/>
      <c r="M135" s="1"/>
      <c r="N135" s="1"/>
      <c r="O135" s="1"/>
      <c r="P135" s="1"/>
      <c r="Q135" s="1"/>
      <c r="R135" s="1"/>
      <c r="S135" s="1"/>
      <c r="T135" s="1"/>
      <c r="U135" s="191"/>
      <c r="V135" s="1"/>
      <c r="W135" s="1"/>
    </row>
    <row r="136" spans="1:23" ht="15" customHeight="1">
      <c r="A136" s="190"/>
      <c r="B136" s="391"/>
      <c r="C136" s="1"/>
      <c r="D136" s="1"/>
      <c r="E136" s="1"/>
      <c r="F136" s="1"/>
      <c r="G136" s="1"/>
      <c r="H136" s="1"/>
      <c r="I136" s="1"/>
      <c r="J136" s="1"/>
      <c r="L136" s="1"/>
      <c r="M136" s="1"/>
      <c r="N136" s="1"/>
      <c r="O136" s="1"/>
      <c r="P136" s="1"/>
      <c r="Q136" s="1"/>
      <c r="R136" s="1"/>
      <c r="S136" s="1"/>
      <c r="T136" s="1"/>
      <c r="U136" s="191"/>
      <c r="V136" s="1"/>
      <c r="W136" s="1"/>
    </row>
    <row r="137" spans="1:23" ht="15" customHeight="1">
      <c r="A137" s="190"/>
      <c r="B137" s="391"/>
      <c r="C137" s="1"/>
      <c r="D137" s="1"/>
      <c r="E137" s="1"/>
      <c r="F137" s="1"/>
      <c r="G137" s="1"/>
      <c r="H137" s="1"/>
      <c r="I137" s="1"/>
      <c r="J137" s="1"/>
      <c r="L137" s="1"/>
      <c r="M137" s="1"/>
      <c r="N137" s="1"/>
      <c r="O137" s="1"/>
      <c r="P137" s="1"/>
      <c r="Q137" s="1"/>
      <c r="R137" s="1"/>
      <c r="S137" s="1"/>
      <c r="T137" s="1"/>
      <c r="U137" s="191"/>
      <c r="V137" s="1"/>
      <c r="W137" s="1"/>
    </row>
    <row r="138" spans="1:23" ht="15" customHeight="1">
      <c r="A138" s="190"/>
      <c r="B138" s="391"/>
      <c r="C138" s="1"/>
      <c r="D138" s="1"/>
      <c r="E138" s="1"/>
      <c r="F138" s="1"/>
      <c r="G138" s="1"/>
      <c r="H138" s="1"/>
      <c r="I138" s="1"/>
      <c r="J138" s="1"/>
      <c r="L138" s="1"/>
      <c r="M138" s="1"/>
      <c r="N138" s="1"/>
      <c r="O138" s="1"/>
      <c r="P138" s="1"/>
      <c r="Q138" s="1"/>
      <c r="R138" s="1"/>
      <c r="S138" s="1"/>
      <c r="T138" s="1"/>
      <c r="U138" s="191"/>
      <c r="V138" s="1"/>
      <c r="W138" s="1"/>
    </row>
    <row r="139" spans="1:23" ht="15" customHeight="1">
      <c r="A139" s="190"/>
      <c r="B139" s="391"/>
      <c r="C139" s="1"/>
      <c r="D139" s="1"/>
      <c r="E139" s="1"/>
      <c r="F139" s="1"/>
      <c r="G139" s="1"/>
      <c r="H139" s="1"/>
      <c r="I139" s="1"/>
      <c r="J139" s="1"/>
      <c r="L139" s="1"/>
      <c r="M139" s="1"/>
      <c r="N139" s="1"/>
      <c r="O139" s="1"/>
      <c r="P139" s="1"/>
      <c r="Q139" s="1"/>
      <c r="R139" s="1"/>
      <c r="S139" s="1"/>
      <c r="T139" s="1"/>
      <c r="U139" s="191"/>
      <c r="V139" s="1"/>
      <c r="W139" s="1"/>
    </row>
    <row r="140" spans="1:23" ht="15" customHeight="1">
      <c r="A140" s="190"/>
      <c r="B140" s="391"/>
      <c r="C140" s="1"/>
      <c r="D140" s="1"/>
      <c r="E140" s="1"/>
      <c r="F140" s="1"/>
      <c r="G140" s="1"/>
      <c r="H140" s="1"/>
      <c r="I140" s="1"/>
      <c r="J140" s="1"/>
      <c r="L140" s="1"/>
      <c r="M140" s="1"/>
      <c r="N140" s="1"/>
      <c r="O140" s="1"/>
      <c r="P140" s="1"/>
      <c r="Q140" s="1"/>
      <c r="R140" s="1"/>
      <c r="S140" s="1"/>
      <c r="T140" s="1"/>
      <c r="U140" s="191"/>
      <c r="V140" s="1"/>
      <c r="W140" s="1"/>
    </row>
    <row r="141" spans="1:23" ht="15" customHeight="1">
      <c r="A141" s="190"/>
      <c r="B141" s="391"/>
      <c r="C141" s="1"/>
      <c r="D141" s="1"/>
      <c r="E141" s="1"/>
      <c r="F141" s="1"/>
      <c r="G141" s="1"/>
      <c r="H141" s="1"/>
      <c r="I141" s="1"/>
      <c r="J141" s="1"/>
      <c r="L141" s="1"/>
      <c r="M141" s="1"/>
      <c r="N141" s="1"/>
      <c r="O141" s="1"/>
      <c r="P141" s="1"/>
      <c r="Q141" s="1"/>
      <c r="R141" s="1"/>
      <c r="S141" s="1"/>
      <c r="T141" s="1"/>
      <c r="U141" s="191"/>
      <c r="V141" s="1"/>
      <c r="W141" s="1"/>
    </row>
    <row r="142" spans="1:23" ht="15" customHeight="1">
      <c r="A142" s="190"/>
      <c r="B142" s="391"/>
      <c r="C142" s="1"/>
      <c r="D142" s="1"/>
      <c r="E142" s="1"/>
      <c r="F142" s="1"/>
      <c r="G142" s="1"/>
      <c r="H142" s="1"/>
      <c r="I142" s="1"/>
      <c r="J142" s="1"/>
      <c r="L142" s="1"/>
      <c r="M142" s="1"/>
      <c r="N142" s="1"/>
      <c r="O142" s="1"/>
      <c r="P142" s="1"/>
      <c r="Q142" s="1"/>
      <c r="R142" s="1"/>
      <c r="S142" s="1"/>
      <c r="T142" s="1"/>
      <c r="U142" s="191"/>
      <c r="V142" s="1"/>
      <c r="W142" s="1"/>
    </row>
    <row r="143" spans="1:23" ht="15" customHeight="1">
      <c r="A143" s="190"/>
      <c r="B143" s="391"/>
      <c r="C143" s="1"/>
      <c r="D143" s="1"/>
      <c r="E143" s="1"/>
      <c r="F143" s="1"/>
      <c r="G143" s="1"/>
      <c r="H143" s="1"/>
      <c r="I143" s="1"/>
      <c r="J143" s="1"/>
      <c r="L143" s="1"/>
      <c r="M143" s="1"/>
      <c r="N143" s="1"/>
      <c r="O143" s="1"/>
      <c r="P143" s="1"/>
      <c r="Q143" s="1"/>
      <c r="R143" s="1"/>
      <c r="S143" s="1"/>
      <c r="T143" s="1"/>
      <c r="U143" s="191"/>
      <c r="V143" s="1"/>
      <c r="W143" s="1"/>
    </row>
    <row r="144" spans="1:23" ht="15" customHeight="1">
      <c r="A144" s="190"/>
      <c r="B144" s="391"/>
      <c r="C144" s="1"/>
      <c r="D144" s="1"/>
      <c r="E144" s="1"/>
      <c r="F144" s="1"/>
      <c r="G144" s="1"/>
      <c r="H144" s="1"/>
      <c r="I144" s="1"/>
      <c r="J144" s="1"/>
      <c r="L144" s="1"/>
      <c r="M144" s="1"/>
      <c r="N144" s="1"/>
      <c r="O144" s="1"/>
      <c r="P144" s="1"/>
      <c r="Q144" s="1"/>
      <c r="R144" s="1"/>
      <c r="S144" s="1"/>
      <c r="T144" s="1"/>
      <c r="U144" s="191"/>
      <c r="V144" s="1"/>
      <c r="W144" s="1"/>
    </row>
    <row r="145" spans="1:23" ht="15" customHeight="1">
      <c r="A145" s="190"/>
      <c r="B145" s="391"/>
      <c r="C145" s="1"/>
      <c r="D145" s="1"/>
      <c r="E145" s="1"/>
      <c r="F145" s="1"/>
      <c r="G145" s="1"/>
      <c r="H145" s="1"/>
      <c r="I145" s="1"/>
      <c r="J145" s="1"/>
      <c r="L145" s="1"/>
      <c r="M145" s="1"/>
      <c r="N145" s="1"/>
      <c r="O145" s="1"/>
      <c r="P145" s="1"/>
      <c r="Q145" s="1"/>
      <c r="R145" s="1"/>
      <c r="S145" s="1"/>
      <c r="T145" s="1"/>
      <c r="U145" s="191"/>
      <c r="V145" s="1"/>
      <c r="W145" s="1"/>
    </row>
    <row r="146" spans="1:23" ht="15" customHeight="1">
      <c r="A146" s="190"/>
      <c r="B146" s="391"/>
      <c r="C146" s="1"/>
      <c r="D146" s="1"/>
      <c r="E146" s="1"/>
      <c r="F146" s="1"/>
      <c r="G146" s="1"/>
      <c r="H146" s="1"/>
      <c r="I146" s="1"/>
      <c r="J146" s="1"/>
      <c r="L146" s="1"/>
      <c r="M146" s="1"/>
      <c r="N146" s="1"/>
      <c r="O146" s="1"/>
      <c r="P146" s="1"/>
      <c r="Q146" s="1"/>
      <c r="R146" s="1"/>
      <c r="S146" s="1"/>
      <c r="T146" s="1"/>
      <c r="U146" s="191"/>
      <c r="V146" s="1"/>
      <c r="W146" s="1"/>
    </row>
    <row r="147" spans="1:23" ht="15" customHeight="1">
      <c r="A147" s="190"/>
      <c r="B147" s="391"/>
      <c r="C147" s="1"/>
      <c r="D147" s="1"/>
      <c r="E147" s="1"/>
      <c r="F147" s="1"/>
      <c r="G147" s="1"/>
      <c r="H147" s="1"/>
      <c r="I147" s="1"/>
      <c r="J147" s="1"/>
      <c r="L147" s="1"/>
      <c r="M147" s="1"/>
      <c r="N147" s="1"/>
      <c r="O147" s="1"/>
      <c r="P147" s="1"/>
      <c r="Q147" s="1"/>
      <c r="R147" s="1"/>
      <c r="S147" s="1"/>
      <c r="T147" s="1"/>
      <c r="U147" s="191"/>
      <c r="V147" s="1"/>
      <c r="W147" s="1"/>
    </row>
    <row r="148" spans="1:23" ht="15" customHeight="1">
      <c r="A148" s="190"/>
      <c r="B148" s="391"/>
      <c r="C148" s="1"/>
      <c r="D148" s="1"/>
      <c r="E148" s="1"/>
      <c r="F148" s="1"/>
      <c r="G148" s="1"/>
      <c r="H148" s="1"/>
      <c r="I148" s="1"/>
      <c r="J148" s="1"/>
      <c r="L148" s="1"/>
      <c r="M148" s="1"/>
      <c r="N148" s="1"/>
      <c r="O148" s="1"/>
      <c r="P148" s="1"/>
      <c r="Q148" s="1"/>
      <c r="R148" s="1"/>
      <c r="S148" s="1"/>
      <c r="T148" s="1"/>
      <c r="U148" s="191"/>
      <c r="V148" s="1"/>
      <c r="W148" s="1"/>
    </row>
    <row r="149" spans="1:23" ht="15" customHeight="1">
      <c r="A149" s="190"/>
      <c r="B149" s="391"/>
      <c r="C149" s="1"/>
      <c r="D149" s="1"/>
      <c r="E149" s="1"/>
      <c r="F149" s="1"/>
      <c r="G149" s="1"/>
      <c r="H149" s="1"/>
      <c r="I149" s="1"/>
      <c r="J149" s="1"/>
      <c r="L149" s="1"/>
      <c r="M149" s="1"/>
      <c r="N149" s="1"/>
      <c r="O149" s="1"/>
      <c r="P149" s="1"/>
      <c r="Q149" s="1"/>
      <c r="R149" s="1"/>
      <c r="S149" s="1"/>
      <c r="T149" s="1"/>
      <c r="U149" s="191"/>
      <c r="V149" s="1"/>
      <c r="W149" s="1"/>
    </row>
    <row r="150" spans="1:23" ht="15" customHeight="1">
      <c r="A150" s="190"/>
      <c r="B150" s="391"/>
      <c r="C150" s="1"/>
      <c r="D150" s="1"/>
      <c r="E150" s="1"/>
      <c r="F150" s="1"/>
      <c r="G150" s="1"/>
      <c r="H150" s="1"/>
      <c r="I150" s="1"/>
      <c r="J150" s="1"/>
      <c r="L150" s="1"/>
      <c r="M150" s="1"/>
      <c r="N150" s="1"/>
      <c r="O150" s="1"/>
      <c r="P150" s="1"/>
      <c r="Q150" s="1"/>
      <c r="R150" s="1"/>
      <c r="S150" s="1"/>
      <c r="T150" s="1"/>
      <c r="U150" s="191"/>
      <c r="V150" s="1"/>
      <c r="W150" s="1"/>
    </row>
    <row r="151" spans="1:23" ht="15" customHeight="1">
      <c r="A151" s="190"/>
      <c r="B151" s="391"/>
      <c r="C151" s="1"/>
      <c r="D151" s="1"/>
      <c r="E151" s="1"/>
      <c r="F151" s="1"/>
      <c r="G151" s="1"/>
      <c r="H151" s="1"/>
      <c r="I151" s="1"/>
      <c r="J151" s="1"/>
      <c r="L151" s="1"/>
      <c r="M151" s="1"/>
      <c r="N151" s="1"/>
      <c r="O151" s="1"/>
      <c r="P151" s="1"/>
      <c r="Q151" s="1"/>
      <c r="R151" s="1"/>
      <c r="S151" s="1"/>
      <c r="T151" s="1"/>
      <c r="U151" s="191"/>
      <c r="V151" s="1"/>
      <c r="W151" s="1"/>
    </row>
  </sheetData>
  <mergeCells count="19">
    <mergeCell ref="B1:U1"/>
    <mergeCell ref="A2:A4"/>
    <mergeCell ref="B2:B4"/>
    <mergeCell ref="C2:T2"/>
    <mergeCell ref="U2:U3"/>
    <mergeCell ref="C3:E3"/>
    <mergeCell ref="F3:H3"/>
    <mergeCell ref="I3:K3"/>
    <mergeCell ref="L3:N3"/>
    <mergeCell ref="O3:Q3"/>
    <mergeCell ref="R3:T3"/>
    <mergeCell ref="B5:U5"/>
    <mergeCell ref="B57:U57"/>
    <mergeCell ref="B71:U71"/>
    <mergeCell ref="B116:Q116"/>
    <mergeCell ref="B95:U95"/>
    <mergeCell ref="B101:U101"/>
    <mergeCell ref="B114:Q114"/>
    <mergeCell ref="B115:Q11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9"/>
  <sheetViews>
    <sheetView tabSelected="1" zoomScale="75" zoomScaleNormal="75" zoomScaleSheetLayoutView="75" workbookViewId="0" topLeftCell="E40">
      <selection activeCell="G47" sqref="G47"/>
    </sheetView>
  </sheetViews>
  <sheetFormatPr defaultColWidth="9.140625" defaultRowHeight="15" customHeight="1"/>
  <cols>
    <col min="1" max="1" width="9.28125" style="5" customWidth="1"/>
    <col min="2" max="2" width="36.421875" style="393" customWidth="1"/>
    <col min="3" max="3" width="6.8515625" style="166" customWidth="1"/>
    <col min="4" max="4" width="6.57421875" style="6" customWidth="1"/>
    <col min="5" max="5" width="7.28125" style="164" customWidth="1"/>
    <col min="6" max="6" width="8.140625" style="166" bestFit="1" customWidth="1"/>
    <col min="7" max="7" width="9.8515625" style="6" bestFit="1" customWidth="1"/>
    <col min="8" max="8" width="7.00390625" style="164" customWidth="1"/>
    <col min="9" max="9" width="8.140625" style="166" bestFit="1" customWidth="1"/>
    <col min="10" max="10" width="9.8515625" style="6" bestFit="1" customWidth="1"/>
    <col min="11" max="11" width="6.8515625" style="1" customWidth="1"/>
    <col min="12" max="12" width="6.421875" style="5" customWidth="1"/>
    <col min="13" max="13" width="7.140625" style="6" bestFit="1" customWidth="1"/>
    <col min="14" max="14" width="7.57421875" style="164" customWidth="1"/>
    <col min="15" max="15" width="7.28125" style="166" customWidth="1"/>
    <col min="16" max="16" width="7.00390625" style="6" customWidth="1"/>
    <col min="17" max="17" width="6.421875" style="167" customWidth="1"/>
    <col min="18" max="19" width="7.00390625" style="176" customWidth="1"/>
    <col min="20" max="20" width="6.00390625" style="176" customWidth="1"/>
    <col min="21" max="21" width="11.00390625" style="165" customWidth="1"/>
    <col min="22" max="22" width="9.140625" style="6" customWidth="1"/>
    <col min="23" max="23" width="9.140625" style="164" customWidth="1"/>
    <col min="24" max="16384" width="9.140625" style="1" customWidth="1"/>
  </cols>
  <sheetData>
    <row r="1" spans="1:23" ht="26.25" customHeight="1" thickBot="1">
      <c r="A1" s="864"/>
      <c r="B1" s="942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2"/>
      <c r="W1" s="2"/>
    </row>
    <row r="2" spans="1:23" ht="15" customHeight="1">
      <c r="A2" s="944" t="s">
        <v>264</v>
      </c>
      <c r="B2" s="921" t="s">
        <v>1</v>
      </c>
      <c r="C2" s="924" t="s">
        <v>185</v>
      </c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40"/>
      <c r="S2" s="940"/>
      <c r="T2" s="941"/>
      <c r="U2" s="928" t="s">
        <v>184</v>
      </c>
      <c r="V2" s="2"/>
      <c r="W2" s="2"/>
    </row>
    <row r="3" spans="1:23" ht="24" customHeight="1">
      <c r="A3" s="945"/>
      <c r="B3" s="946"/>
      <c r="C3" s="930">
        <v>2005</v>
      </c>
      <c r="D3" s="931"/>
      <c r="E3" s="932"/>
      <c r="F3" s="933">
        <v>2006</v>
      </c>
      <c r="G3" s="934"/>
      <c r="H3" s="935"/>
      <c r="I3" s="936">
        <v>2007</v>
      </c>
      <c r="J3" s="937"/>
      <c r="K3" s="938"/>
      <c r="L3" s="933">
        <v>2008</v>
      </c>
      <c r="M3" s="934"/>
      <c r="N3" s="935"/>
      <c r="O3" s="930">
        <v>2009</v>
      </c>
      <c r="P3" s="931"/>
      <c r="Q3" s="939"/>
      <c r="R3" s="907">
        <v>2010</v>
      </c>
      <c r="S3" s="955"/>
      <c r="T3" s="956"/>
      <c r="U3" s="929"/>
      <c r="V3" s="2"/>
      <c r="W3" s="2"/>
    </row>
    <row r="4" spans="1:23" s="194" customFormat="1" ht="24.75" customHeight="1">
      <c r="A4" s="945"/>
      <c r="B4" s="947"/>
      <c r="C4" s="7" t="s">
        <v>3</v>
      </c>
      <c r="D4" s="8" t="s">
        <v>4</v>
      </c>
      <c r="E4" s="10" t="s">
        <v>5</v>
      </c>
      <c r="F4" s="11" t="s">
        <v>3</v>
      </c>
      <c r="G4" s="9" t="s">
        <v>4</v>
      </c>
      <c r="H4" s="10" t="s">
        <v>5</v>
      </c>
      <c r="I4" s="11" t="s">
        <v>3</v>
      </c>
      <c r="J4" s="12" t="s">
        <v>4</v>
      </c>
      <c r="K4" s="13" t="s">
        <v>5</v>
      </c>
      <c r="L4" s="11" t="s">
        <v>3</v>
      </c>
      <c r="M4" s="8" t="s">
        <v>4</v>
      </c>
      <c r="N4" s="9" t="s">
        <v>5</v>
      </c>
      <c r="O4" s="11" t="s">
        <v>3</v>
      </c>
      <c r="P4" s="8" t="s">
        <v>4</v>
      </c>
      <c r="Q4" s="13" t="s">
        <v>5</v>
      </c>
      <c r="R4" s="11" t="s">
        <v>3</v>
      </c>
      <c r="S4" s="8" t="s">
        <v>4</v>
      </c>
      <c r="T4" s="13" t="s">
        <v>5</v>
      </c>
      <c r="U4" s="14"/>
      <c r="V4" s="15"/>
      <c r="W4" s="15"/>
    </row>
    <row r="5" spans="1:23" ht="17.25" customHeight="1">
      <c r="A5" s="16"/>
      <c r="B5" s="910" t="s">
        <v>218</v>
      </c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3"/>
      <c r="S5" s="953"/>
      <c r="T5" s="953"/>
      <c r="U5" s="954"/>
      <c r="V5" s="2"/>
      <c r="W5" s="2"/>
    </row>
    <row r="6" spans="1:23" ht="11.25" customHeight="1">
      <c r="A6" s="19"/>
      <c r="B6" s="362"/>
      <c r="C6" s="824"/>
      <c r="D6" s="825" t="s">
        <v>241</v>
      </c>
      <c r="E6" s="824"/>
      <c r="F6" s="824"/>
      <c r="G6" s="824"/>
      <c r="H6" s="824"/>
      <c r="I6" s="824"/>
      <c r="J6" s="824"/>
      <c r="K6" s="826"/>
      <c r="L6" s="824"/>
      <c r="M6" s="824"/>
      <c r="N6" s="824"/>
      <c r="O6" s="21"/>
      <c r="P6" s="21"/>
      <c r="Q6" s="21"/>
      <c r="R6" s="168"/>
      <c r="S6" s="168"/>
      <c r="T6" s="168"/>
      <c r="U6" s="22"/>
      <c r="V6" s="2"/>
      <c r="W6" s="2"/>
    </row>
    <row r="7" spans="1:22" s="28" customFormat="1" ht="18.75" customHeight="1">
      <c r="A7" s="649"/>
      <c r="B7" s="603" t="s">
        <v>130</v>
      </c>
      <c r="C7" s="741">
        <f aca="true" t="shared" si="0" ref="C7:T7">SUM(C8:C29)</f>
        <v>1686</v>
      </c>
      <c r="D7" s="606">
        <f t="shared" si="0"/>
        <v>0</v>
      </c>
      <c r="E7" s="607">
        <f t="shared" si="0"/>
        <v>2271</v>
      </c>
      <c r="F7" s="608">
        <f t="shared" si="0"/>
        <v>340</v>
      </c>
      <c r="G7" s="606">
        <f t="shared" si="0"/>
        <v>0</v>
      </c>
      <c r="H7" s="607">
        <f t="shared" si="0"/>
        <v>641</v>
      </c>
      <c r="I7" s="608">
        <f t="shared" si="0"/>
        <v>802</v>
      </c>
      <c r="J7" s="606">
        <f t="shared" si="0"/>
        <v>0</v>
      </c>
      <c r="K7" s="607">
        <f t="shared" si="0"/>
        <v>279</v>
      </c>
      <c r="L7" s="608">
        <f t="shared" si="0"/>
        <v>0</v>
      </c>
      <c r="M7" s="606">
        <f t="shared" si="0"/>
        <v>0</v>
      </c>
      <c r="N7" s="607">
        <f t="shared" si="0"/>
        <v>0</v>
      </c>
      <c r="O7" s="608">
        <f t="shared" si="0"/>
        <v>0</v>
      </c>
      <c r="P7" s="606">
        <f t="shared" si="0"/>
        <v>0</v>
      </c>
      <c r="Q7" s="607">
        <f t="shared" si="0"/>
        <v>0</v>
      </c>
      <c r="R7" s="609">
        <f t="shared" si="0"/>
        <v>0</v>
      </c>
      <c r="S7" s="609">
        <f t="shared" si="0"/>
        <v>0</v>
      </c>
      <c r="T7" s="607">
        <f t="shared" si="0"/>
        <v>0</v>
      </c>
      <c r="U7" s="610">
        <f aca="true" t="shared" si="1" ref="U7:U29">SUM(C7:T7)</f>
        <v>6019</v>
      </c>
      <c r="V7" s="27"/>
    </row>
    <row r="8" spans="1:23" ht="39.75" customHeight="1">
      <c r="A8" s="613" t="s">
        <v>9</v>
      </c>
      <c r="B8" s="650" t="s">
        <v>269</v>
      </c>
      <c r="C8" s="666">
        <v>391</v>
      </c>
      <c r="D8" s="667"/>
      <c r="E8" s="668">
        <v>383</v>
      </c>
      <c r="F8" s="666"/>
      <c r="G8" s="667"/>
      <c r="H8" s="668"/>
      <c r="I8" s="666"/>
      <c r="J8" s="667"/>
      <c r="K8" s="668"/>
      <c r="L8" s="669"/>
      <c r="M8" s="670"/>
      <c r="N8" s="671"/>
      <c r="O8" s="669"/>
      <c r="P8" s="670"/>
      <c r="Q8" s="671"/>
      <c r="R8" s="669"/>
      <c r="S8" s="670"/>
      <c r="T8" s="672"/>
      <c r="U8" s="673">
        <f t="shared" si="1"/>
        <v>774</v>
      </c>
      <c r="V8" s="2"/>
      <c r="W8" s="2"/>
    </row>
    <row r="9" spans="1:23" ht="42" customHeight="1">
      <c r="A9" s="613" t="s">
        <v>10</v>
      </c>
      <c r="B9" s="651" t="s">
        <v>282</v>
      </c>
      <c r="C9" s="674">
        <v>302</v>
      </c>
      <c r="D9" s="675"/>
      <c r="E9" s="676">
        <v>400</v>
      </c>
      <c r="F9" s="677"/>
      <c r="G9" s="678"/>
      <c r="H9" s="679"/>
      <c r="I9" s="677"/>
      <c r="J9" s="678"/>
      <c r="K9" s="679"/>
      <c r="L9" s="680"/>
      <c r="M9" s="681"/>
      <c r="N9" s="682"/>
      <c r="O9" s="683"/>
      <c r="P9" s="684"/>
      <c r="Q9" s="685"/>
      <c r="R9" s="683"/>
      <c r="S9" s="684"/>
      <c r="T9" s="685"/>
      <c r="U9" s="673">
        <f t="shared" si="1"/>
        <v>702</v>
      </c>
      <c r="V9" s="2"/>
      <c r="W9" s="2"/>
    </row>
    <row r="10" spans="1:23" ht="30.75" customHeight="1">
      <c r="A10" s="613" t="s">
        <v>11</v>
      </c>
      <c r="B10" s="652" t="s">
        <v>270</v>
      </c>
      <c r="C10" s="686">
        <v>238</v>
      </c>
      <c r="D10" s="687"/>
      <c r="E10" s="688"/>
      <c r="F10" s="686"/>
      <c r="G10" s="687"/>
      <c r="H10" s="688"/>
      <c r="I10" s="686"/>
      <c r="J10" s="687"/>
      <c r="K10" s="689"/>
      <c r="L10" s="690"/>
      <c r="M10" s="691"/>
      <c r="N10" s="689"/>
      <c r="O10" s="690"/>
      <c r="P10" s="691"/>
      <c r="Q10" s="689"/>
      <c r="R10" s="690"/>
      <c r="S10" s="691"/>
      <c r="T10" s="689"/>
      <c r="U10" s="692">
        <f t="shared" si="1"/>
        <v>238</v>
      </c>
      <c r="V10" s="2"/>
      <c r="W10" s="2"/>
    </row>
    <row r="11" spans="1:23" ht="31.5" customHeight="1">
      <c r="A11" s="613" t="s">
        <v>12</v>
      </c>
      <c r="B11" s="652" t="s">
        <v>271</v>
      </c>
      <c r="C11" s="686">
        <v>12</v>
      </c>
      <c r="D11" s="687"/>
      <c r="E11" s="688">
        <v>350</v>
      </c>
      <c r="F11" s="686"/>
      <c r="G11" s="687"/>
      <c r="H11" s="688"/>
      <c r="I11" s="686"/>
      <c r="J11" s="687"/>
      <c r="K11" s="689"/>
      <c r="L11" s="690"/>
      <c r="M11" s="691"/>
      <c r="N11" s="689"/>
      <c r="O11" s="690"/>
      <c r="P11" s="691"/>
      <c r="Q11" s="689"/>
      <c r="R11" s="690"/>
      <c r="S11" s="691"/>
      <c r="T11" s="689"/>
      <c r="U11" s="692">
        <f t="shared" si="1"/>
        <v>362</v>
      </c>
      <c r="V11" s="2"/>
      <c r="W11" s="2"/>
    </row>
    <row r="12" spans="1:23" ht="38.25" customHeight="1">
      <c r="A12" s="613" t="s">
        <v>13</v>
      </c>
      <c r="B12" s="652" t="s">
        <v>292</v>
      </c>
      <c r="C12" s="686">
        <v>68</v>
      </c>
      <c r="D12" s="687"/>
      <c r="E12" s="688">
        <v>350</v>
      </c>
      <c r="F12" s="686"/>
      <c r="G12" s="687"/>
      <c r="H12" s="688"/>
      <c r="I12" s="860"/>
      <c r="J12" s="687"/>
      <c r="K12" s="689"/>
      <c r="L12" s="690"/>
      <c r="M12" s="691"/>
      <c r="N12" s="689"/>
      <c r="O12" s="690"/>
      <c r="P12" s="691"/>
      <c r="Q12" s="689"/>
      <c r="R12" s="690"/>
      <c r="S12" s="691"/>
      <c r="T12" s="689"/>
      <c r="U12" s="692">
        <f t="shared" si="1"/>
        <v>418</v>
      </c>
      <c r="V12" s="2"/>
      <c r="W12" s="2"/>
    </row>
    <row r="13" spans="1:23" ht="31.5" customHeight="1">
      <c r="A13" s="613" t="s">
        <v>14</v>
      </c>
      <c r="B13" s="652" t="s">
        <v>272</v>
      </c>
      <c r="C13" s="686">
        <v>41</v>
      </c>
      <c r="D13" s="687"/>
      <c r="E13" s="688"/>
      <c r="F13" s="686"/>
      <c r="G13" s="687"/>
      <c r="H13" s="687" t="s">
        <v>316</v>
      </c>
      <c r="I13" s="687"/>
      <c r="J13" s="878"/>
      <c r="K13" s="689"/>
      <c r="L13" s="690"/>
      <c r="M13" s="691"/>
      <c r="N13" s="689"/>
      <c r="O13" s="690"/>
      <c r="P13" s="691"/>
      <c r="Q13" s="689"/>
      <c r="R13" s="690"/>
      <c r="S13" s="691"/>
      <c r="T13" s="689"/>
      <c r="U13" s="692">
        <f t="shared" si="1"/>
        <v>41</v>
      </c>
      <c r="V13" s="2"/>
      <c r="W13" s="2"/>
    </row>
    <row r="14" spans="1:23" ht="31.5" customHeight="1">
      <c r="A14" s="613" t="s">
        <v>15</v>
      </c>
      <c r="B14" s="652" t="s">
        <v>273</v>
      </c>
      <c r="C14" s="686">
        <v>85</v>
      </c>
      <c r="D14" s="687"/>
      <c r="E14" s="688"/>
      <c r="F14" s="686"/>
      <c r="G14" s="687"/>
      <c r="H14" s="688"/>
      <c r="I14" s="861"/>
      <c r="J14" s="687"/>
      <c r="K14" s="689"/>
      <c r="L14" s="690"/>
      <c r="M14" s="691"/>
      <c r="N14" s="689"/>
      <c r="O14" s="690"/>
      <c r="P14" s="691"/>
      <c r="Q14" s="689"/>
      <c r="R14" s="690"/>
      <c r="S14" s="691"/>
      <c r="T14" s="689"/>
      <c r="U14" s="692">
        <f t="shared" si="1"/>
        <v>85</v>
      </c>
      <c r="V14" s="2"/>
      <c r="W14" s="2"/>
    </row>
    <row r="15" spans="1:23" ht="38.25" customHeight="1">
      <c r="A15" s="613" t="s">
        <v>17</v>
      </c>
      <c r="B15" s="652" t="s">
        <v>274</v>
      </c>
      <c r="C15" s="686">
        <v>66</v>
      </c>
      <c r="D15" s="687"/>
      <c r="E15" s="688">
        <v>60</v>
      </c>
      <c r="F15" s="686"/>
      <c r="G15" s="687"/>
      <c r="H15" s="688"/>
      <c r="I15" s="686"/>
      <c r="J15" s="687"/>
      <c r="K15" s="689"/>
      <c r="L15" s="690"/>
      <c r="M15" s="691"/>
      <c r="N15" s="689"/>
      <c r="O15" s="690"/>
      <c r="P15" s="691"/>
      <c r="Q15" s="689"/>
      <c r="R15" s="690"/>
      <c r="S15" s="691"/>
      <c r="T15" s="689"/>
      <c r="U15" s="692">
        <f t="shared" si="1"/>
        <v>126</v>
      </c>
      <c r="V15" s="2"/>
      <c r="W15" s="2"/>
    </row>
    <row r="16" spans="1:23" ht="27" customHeight="1">
      <c r="A16" s="613" t="s">
        <v>19</v>
      </c>
      <c r="B16" s="652" t="s">
        <v>275</v>
      </c>
      <c r="C16" s="686"/>
      <c r="D16" s="687"/>
      <c r="E16" s="688">
        <v>177</v>
      </c>
      <c r="F16" s="686"/>
      <c r="G16" s="687"/>
      <c r="H16" s="688"/>
      <c r="I16" s="686"/>
      <c r="J16" s="687"/>
      <c r="K16" s="689"/>
      <c r="L16" s="690"/>
      <c r="M16" s="691"/>
      <c r="N16" s="689"/>
      <c r="O16" s="690"/>
      <c r="P16" s="691"/>
      <c r="Q16" s="689"/>
      <c r="R16" s="690"/>
      <c r="S16" s="691"/>
      <c r="T16" s="689"/>
      <c r="U16" s="692">
        <f t="shared" si="1"/>
        <v>177</v>
      </c>
      <c r="V16" s="2"/>
      <c r="W16" s="2"/>
    </row>
    <row r="17" spans="1:23" ht="24" customHeight="1">
      <c r="A17" s="613" t="s">
        <v>20</v>
      </c>
      <c r="B17" s="652" t="s">
        <v>276</v>
      </c>
      <c r="C17" s="686"/>
      <c r="D17" s="687"/>
      <c r="E17" s="688">
        <v>209</v>
      </c>
      <c r="F17" s="686"/>
      <c r="G17" s="687"/>
      <c r="H17" s="688"/>
      <c r="I17" s="686"/>
      <c r="J17" s="687"/>
      <c r="K17" s="689"/>
      <c r="L17" s="690"/>
      <c r="M17" s="691"/>
      <c r="N17" s="689"/>
      <c r="O17" s="690"/>
      <c r="P17" s="691"/>
      <c r="Q17" s="689"/>
      <c r="R17" s="690"/>
      <c r="S17" s="691"/>
      <c r="T17" s="689"/>
      <c r="U17" s="692">
        <f t="shared" si="1"/>
        <v>209</v>
      </c>
      <c r="V17" s="2"/>
      <c r="W17" s="2"/>
    </row>
    <row r="18" spans="1:23" ht="36" customHeight="1">
      <c r="A18" s="613" t="s">
        <v>21</v>
      </c>
      <c r="B18" s="652" t="s">
        <v>277</v>
      </c>
      <c r="C18" s="686">
        <v>258</v>
      </c>
      <c r="D18" s="687"/>
      <c r="E18" s="688">
        <v>142</v>
      </c>
      <c r="F18" s="686"/>
      <c r="G18" s="687"/>
      <c r="H18" s="688"/>
      <c r="I18" s="686"/>
      <c r="J18" s="687"/>
      <c r="K18" s="689"/>
      <c r="L18" s="690"/>
      <c r="M18" s="691"/>
      <c r="N18" s="689"/>
      <c r="O18" s="690"/>
      <c r="P18" s="691"/>
      <c r="Q18" s="689"/>
      <c r="R18" s="690"/>
      <c r="S18" s="691"/>
      <c r="T18" s="689"/>
      <c r="U18" s="692">
        <f t="shared" si="1"/>
        <v>400</v>
      </c>
      <c r="V18" s="2"/>
      <c r="W18" s="2"/>
    </row>
    <row r="19" spans="1:23" ht="26.25" customHeight="1">
      <c r="A19" s="613" t="s">
        <v>22</v>
      </c>
      <c r="B19" s="652" t="s">
        <v>278</v>
      </c>
      <c r="C19" s="686">
        <v>65</v>
      </c>
      <c r="D19" s="687"/>
      <c r="E19" s="688">
        <v>100</v>
      </c>
      <c r="F19" s="686"/>
      <c r="G19" s="687"/>
      <c r="H19" s="688"/>
      <c r="I19" s="686"/>
      <c r="J19" s="687"/>
      <c r="K19" s="689"/>
      <c r="L19" s="690"/>
      <c r="M19" s="691"/>
      <c r="N19" s="689"/>
      <c r="O19" s="690"/>
      <c r="P19" s="691"/>
      <c r="Q19" s="689"/>
      <c r="R19" s="690"/>
      <c r="S19" s="691"/>
      <c r="T19" s="689"/>
      <c r="U19" s="692">
        <f>SUM(C19:T19)</f>
        <v>165</v>
      </c>
      <c r="V19" s="2"/>
      <c r="W19" s="2"/>
    </row>
    <row r="20" spans="1:23" ht="27" customHeight="1">
      <c r="A20" s="613" t="s">
        <v>23</v>
      </c>
      <c r="B20" s="652" t="s">
        <v>279</v>
      </c>
      <c r="C20" s="686">
        <v>147</v>
      </c>
      <c r="D20" s="687"/>
      <c r="E20" s="688">
        <v>100</v>
      </c>
      <c r="F20" s="686"/>
      <c r="G20" s="687"/>
      <c r="H20" s="688"/>
      <c r="I20" s="686"/>
      <c r="J20" s="687"/>
      <c r="K20" s="689"/>
      <c r="L20" s="690"/>
      <c r="M20" s="691"/>
      <c r="N20" s="689"/>
      <c r="O20" s="690"/>
      <c r="P20" s="691"/>
      <c r="Q20" s="689"/>
      <c r="R20" s="690"/>
      <c r="S20" s="691"/>
      <c r="T20" s="689"/>
      <c r="U20" s="692">
        <f t="shared" si="1"/>
        <v>247</v>
      </c>
      <c r="V20" s="2"/>
      <c r="W20" s="2"/>
    </row>
    <row r="21" spans="1:23" ht="27.75" customHeight="1">
      <c r="A21" s="613" t="s">
        <v>24</v>
      </c>
      <c r="B21" s="652" t="s">
        <v>285</v>
      </c>
      <c r="C21" s="686">
        <v>13</v>
      </c>
      <c r="D21" s="687"/>
      <c r="E21" s="688"/>
      <c r="F21" s="686"/>
      <c r="G21" s="687"/>
      <c r="H21" s="688"/>
      <c r="I21" s="686"/>
      <c r="J21" s="687"/>
      <c r="K21" s="689"/>
      <c r="L21" s="690"/>
      <c r="M21" s="691"/>
      <c r="N21" s="689"/>
      <c r="O21" s="690"/>
      <c r="P21" s="691"/>
      <c r="Q21" s="689"/>
      <c r="R21" s="690"/>
      <c r="S21" s="691"/>
      <c r="T21" s="689"/>
      <c r="U21" s="692">
        <f>SUM(C21:T21)</f>
        <v>13</v>
      </c>
      <c r="V21" s="2"/>
      <c r="W21" s="2"/>
    </row>
    <row r="22" spans="1:23" ht="42.75" customHeight="1">
      <c r="A22" s="613" t="s">
        <v>25</v>
      </c>
      <c r="B22" s="653" t="s">
        <v>280</v>
      </c>
      <c r="C22" s="686"/>
      <c r="D22" s="687"/>
      <c r="E22" s="688"/>
      <c r="F22" s="686">
        <v>121</v>
      </c>
      <c r="G22" s="687"/>
      <c r="H22" s="688">
        <v>136</v>
      </c>
      <c r="I22" s="686"/>
      <c r="J22" s="687"/>
      <c r="K22" s="689"/>
      <c r="L22" s="690"/>
      <c r="M22" s="691"/>
      <c r="N22" s="689"/>
      <c r="O22" s="690"/>
      <c r="P22" s="691"/>
      <c r="Q22" s="689"/>
      <c r="R22" s="690"/>
      <c r="S22" s="691"/>
      <c r="T22" s="689"/>
      <c r="U22" s="692">
        <f t="shared" si="1"/>
        <v>257</v>
      </c>
      <c r="V22" s="2"/>
      <c r="W22" s="2"/>
    </row>
    <row r="23" spans="1:23" ht="36.75" customHeight="1">
      <c r="A23" s="613" t="s">
        <v>26</v>
      </c>
      <c r="B23" s="654" t="s">
        <v>283</v>
      </c>
      <c r="C23" s="686"/>
      <c r="D23" s="687"/>
      <c r="E23" s="688"/>
      <c r="F23" s="686">
        <v>76</v>
      </c>
      <c r="G23" s="687"/>
      <c r="H23" s="688">
        <v>149</v>
      </c>
      <c r="I23" s="686"/>
      <c r="J23" s="687"/>
      <c r="K23" s="689"/>
      <c r="L23" s="690"/>
      <c r="M23" s="691"/>
      <c r="N23" s="689"/>
      <c r="O23" s="690"/>
      <c r="P23" s="691"/>
      <c r="Q23" s="689"/>
      <c r="R23" s="690"/>
      <c r="S23" s="691"/>
      <c r="T23" s="689"/>
      <c r="U23" s="692">
        <f>SUM(C23:T23)</f>
        <v>225</v>
      </c>
      <c r="V23" s="2"/>
      <c r="W23" s="2"/>
    </row>
    <row r="24" spans="1:23" ht="33.75" customHeight="1">
      <c r="A24" s="613" t="s">
        <v>27</v>
      </c>
      <c r="B24" s="654" t="s">
        <v>305</v>
      </c>
      <c r="C24" s="686"/>
      <c r="D24" s="687"/>
      <c r="E24" s="688"/>
      <c r="F24" s="686"/>
      <c r="G24" s="687"/>
      <c r="H24" s="688"/>
      <c r="I24" s="686">
        <v>113</v>
      </c>
      <c r="J24" s="687"/>
      <c r="K24" s="689">
        <v>27</v>
      </c>
      <c r="L24" s="690"/>
      <c r="M24" s="691"/>
      <c r="N24" s="689"/>
      <c r="O24" s="690"/>
      <c r="P24" s="691"/>
      <c r="Q24" s="689"/>
      <c r="R24" s="690"/>
      <c r="S24" s="691"/>
      <c r="T24" s="689"/>
      <c r="U24" s="692">
        <f>SUM(C24:T24)</f>
        <v>140</v>
      </c>
      <c r="V24" s="2"/>
      <c r="W24" s="2"/>
    </row>
    <row r="25" spans="1:23" ht="33.75" customHeight="1">
      <c r="A25" s="613" t="s">
        <v>28</v>
      </c>
      <c r="B25" s="654" t="s">
        <v>306</v>
      </c>
      <c r="C25" s="686"/>
      <c r="D25" s="687"/>
      <c r="E25" s="688"/>
      <c r="F25" s="686"/>
      <c r="G25" s="687"/>
      <c r="H25" s="688"/>
      <c r="I25" s="686">
        <v>346</v>
      </c>
      <c r="J25" s="687"/>
      <c r="K25" s="689">
        <v>84</v>
      </c>
      <c r="L25" s="690"/>
      <c r="M25" s="691"/>
      <c r="N25" s="689"/>
      <c r="O25" s="690"/>
      <c r="P25" s="691"/>
      <c r="Q25" s="689"/>
      <c r="R25" s="690"/>
      <c r="S25" s="691"/>
      <c r="T25" s="689"/>
      <c r="U25" s="692">
        <f>+SUM(C25:T25)</f>
        <v>430</v>
      </c>
      <c r="V25" s="2"/>
      <c r="W25" s="2"/>
    </row>
    <row r="26" spans="1:23" ht="36" customHeight="1">
      <c r="A26" s="613" t="s">
        <v>30</v>
      </c>
      <c r="B26" s="654" t="s">
        <v>281</v>
      </c>
      <c r="C26" s="686"/>
      <c r="D26" s="687"/>
      <c r="E26" s="688"/>
      <c r="F26" s="686">
        <v>143</v>
      </c>
      <c r="G26" s="687"/>
      <c r="H26" s="688">
        <v>106</v>
      </c>
      <c r="I26" s="686"/>
      <c r="J26" s="687"/>
      <c r="K26" s="689"/>
      <c r="L26" s="690"/>
      <c r="M26" s="691"/>
      <c r="N26" s="689"/>
      <c r="O26" s="690"/>
      <c r="P26" s="691"/>
      <c r="Q26" s="689"/>
      <c r="R26" s="690"/>
      <c r="S26" s="691"/>
      <c r="T26" s="689"/>
      <c r="U26" s="692">
        <f>SUM(C26:T26)</f>
        <v>249</v>
      </c>
      <c r="V26" s="2"/>
      <c r="W26" s="2"/>
    </row>
    <row r="27" spans="1:23" ht="34.5" customHeight="1">
      <c r="A27" s="613" t="s">
        <v>32</v>
      </c>
      <c r="B27" s="654" t="s">
        <v>307</v>
      </c>
      <c r="C27" s="686"/>
      <c r="D27" s="687"/>
      <c r="E27" s="688"/>
      <c r="F27" s="686"/>
      <c r="G27" s="687"/>
      <c r="H27" s="688"/>
      <c r="I27" s="686">
        <v>248</v>
      </c>
      <c r="J27" s="687"/>
      <c r="K27" s="689">
        <v>120</v>
      </c>
      <c r="L27" s="690"/>
      <c r="M27" s="691"/>
      <c r="N27" s="689"/>
      <c r="O27" s="690"/>
      <c r="P27" s="691"/>
      <c r="Q27" s="689"/>
      <c r="R27" s="690"/>
      <c r="S27" s="691"/>
      <c r="T27" s="689"/>
      <c r="U27" s="692">
        <f>SUM(C27:T27)</f>
        <v>368</v>
      </c>
      <c r="V27" s="2"/>
      <c r="W27" s="2"/>
    </row>
    <row r="28" spans="1:23" ht="41.25" customHeight="1">
      <c r="A28" s="613" t="s">
        <v>34</v>
      </c>
      <c r="B28" s="654" t="s">
        <v>308</v>
      </c>
      <c r="C28" s="686"/>
      <c r="D28" s="687"/>
      <c r="E28" s="688"/>
      <c r="F28" s="686"/>
      <c r="G28" s="687"/>
      <c r="H28" s="688"/>
      <c r="I28" s="686">
        <v>95</v>
      </c>
      <c r="J28" s="687"/>
      <c r="K28" s="689">
        <v>48</v>
      </c>
      <c r="L28" s="690"/>
      <c r="M28" s="691"/>
      <c r="N28" s="689"/>
      <c r="O28" s="690"/>
      <c r="P28" s="691"/>
      <c r="Q28" s="689"/>
      <c r="R28" s="690"/>
      <c r="S28" s="691"/>
      <c r="T28" s="689"/>
      <c r="U28" s="692">
        <f>SUM(C28:T28)</f>
        <v>143</v>
      </c>
      <c r="V28" s="2"/>
      <c r="W28" s="2"/>
    </row>
    <row r="29" spans="1:23" ht="57" customHeight="1" thickBot="1">
      <c r="A29" s="613" t="s">
        <v>36</v>
      </c>
      <c r="B29" s="654" t="s">
        <v>302</v>
      </c>
      <c r="C29" s="686"/>
      <c r="D29" s="687"/>
      <c r="E29" s="688"/>
      <c r="F29" s="686"/>
      <c r="G29" s="687"/>
      <c r="H29" s="688">
        <v>250</v>
      </c>
      <c r="I29" s="686"/>
      <c r="J29" s="687"/>
      <c r="K29" s="689"/>
      <c r="L29" s="690"/>
      <c r="M29" s="691"/>
      <c r="N29" s="689"/>
      <c r="O29" s="690"/>
      <c r="P29" s="691"/>
      <c r="Q29" s="689"/>
      <c r="R29" s="690"/>
      <c r="S29" s="691"/>
      <c r="T29" s="689"/>
      <c r="U29" s="692">
        <f t="shared" si="1"/>
        <v>250</v>
      </c>
      <c r="V29" s="2"/>
      <c r="W29" s="2"/>
    </row>
    <row r="30" spans="1:23" ht="27" customHeight="1">
      <c r="A30" s="624"/>
      <c r="B30" s="957" t="s">
        <v>224</v>
      </c>
      <c r="C30" s="958"/>
      <c r="D30" s="958"/>
      <c r="E30" s="958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648"/>
      <c r="Q30" s="648"/>
      <c r="R30" s="416"/>
      <c r="S30" s="416"/>
      <c r="T30" s="416"/>
      <c r="U30" s="412"/>
      <c r="V30" s="3"/>
      <c r="W30" s="118"/>
    </row>
    <row r="31" spans="1:22" ht="22.5" customHeight="1" thickBot="1">
      <c r="A31" s="611"/>
      <c r="B31" s="639"/>
      <c r="C31" s="862"/>
      <c r="D31" s="863" t="s">
        <v>242</v>
      </c>
      <c r="E31" s="822"/>
      <c r="F31" s="822"/>
      <c r="G31" s="822"/>
      <c r="H31" s="822"/>
      <c r="I31" s="822"/>
      <c r="J31" s="822"/>
      <c r="K31" s="148"/>
      <c r="L31" s="35"/>
      <c r="M31" s="35"/>
      <c r="N31" s="35"/>
      <c r="O31" s="35"/>
      <c r="P31" s="35"/>
      <c r="Q31" s="35"/>
      <c r="R31" s="35"/>
      <c r="S31" s="35"/>
      <c r="T31" s="35"/>
      <c r="U31" s="275"/>
      <c r="V31" s="5"/>
    </row>
    <row r="32" spans="1:21" ht="15" customHeight="1">
      <c r="A32" s="612"/>
      <c r="B32" s="601" t="s">
        <v>225</v>
      </c>
      <c r="C32" s="593">
        <f>SUM(C33:C40)</f>
        <v>53</v>
      </c>
      <c r="D32" s="594">
        <f>SUM(D33:D40)</f>
        <v>0</v>
      </c>
      <c r="E32" s="595">
        <f>SUM(E33:E40)</f>
        <v>98</v>
      </c>
      <c r="F32" s="593">
        <f>SUM(F33:F40)</f>
        <v>80</v>
      </c>
      <c r="G32" s="596">
        <f aca="true" t="shared" si="2" ref="G32:T32">SUM(G33:G40)</f>
        <v>0</v>
      </c>
      <c r="H32" s="597">
        <f t="shared" si="2"/>
        <v>0</v>
      </c>
      <c r="I32" s="598">
        <f t="shared" si="2"/>
        <v>20</v>
      </c>
      <c r="J32" s="596">
        <f t="shared" si="2"/>
        <v>0</v>
      </c>
      <c r="K32" s="599">
        <f t="shared" si="2"/>
        <v>0</v>
      </c>
      <c r="L32" s="593">
        <f t="shared" si="2"/>
        <v>80</v>
      </c>
      <c r="M32" s="594">
        <f t="shared" si="2"/>
        <v>0</v>
      </c>
      <c r="N32" s="595">
        <f t="shared" si="2"/>
        <v>0</v>
      </c>
      <c r="O32" s="646">
        <f t="shared" si="2"/>
        <v>60</v>
      </c>
      <c r="P32" s="647">
        <f t="shared" si="2"/>
        <v>0</v>
      </c>
      <c r="Q32" s="647">
        <f t="shared" si="2"/>
        <v>0</v>
      </c>
      <c r="R32" s="645">
        <f t="shared" si="2"/>
        <v>110</v>
      </c>
      <c r="S32" s="594">
        <f t="shared" si="2"/>
        <v>0</v>
      </c>
      <c r="T32" s="595">
        <f t="shared" si="2"/>
        <v>0</v>
      </c>
      <c r="U32" s="600">
        <f aca="true" t="shared" si="3" ref="U32:U40">SUM(C32:T32)</f>
        <v>501</v>
      </c>
    </row>
    <row r="33" spans="1:22" ht="23.25" customHeight="1">
      <c r="A33" s="613" t="s">
        <v>226</v>
      </c>
      <c r="B33" s="655" t="s">
        <v>286</v>
      </c>
      <c r="C33" s="813">
        <v>3</v>
      </c>
      <c r="D33" s="814"/>
      <c r="E33" s="815">
        <v>6</v>
      </c>
      <c r="F33" s="693"/>
      <c r="G33" s="694"/>
      <c r="H33" s="695"/>
      <c r="I33" s="866"/>
      <c r="J33" s="867"/>
      <c r="K33" s="868"/>
      <c r="L33" s="866"/>
      <c r="M33" s="867"/>
      <c r="N33" s="869"/>
      <c r="O33" s="870"/>
      <c r="P33" s="871"/>
      <c r="Q33" s="871"/>
      <c r="R33" s="872"/>
      <c r="S33" s="873"/>
      <c r="T33" s="874"/>
      <c r="U33" s="810">
        <f t="shared" si="3"/>
        <v>9</v>
      </c>
      <c r="V33" s="5"/>
    </row>
    <row r="34" spans="1:22" ht="27" customHeight="1">
      <c r="A34" s="613" t="s">
        <v>227</v>
      </c>
      <c r="B34" s="655" t="s">
        <v>230</v>
      </c>
      <c r="C34" s="813">
        <v>50</v>
      </c>
      <c r="D34" s="814"/>
      <c r="E34" s="815">
        <v>92</v>
      </c>
      <c r="F34" s="693"/>
      <c r="G34" s="694"/>
      <c r="H34" s="695"/>
      <c r="I34" s="693"/>
      <c r="J34" s="694"/>
      <c r="K34" s="696"/>
      <c r="L34" s="697"/>
      <c r="M34" s="694"/>
      <c r="N34" s="695"/>
      <c r="O34" s="698"/>
      <c r="P34" s="699"/>
      <c r="Q34" s="699"/>
      <c r="R34" s="700"/>
      <c r="S34" s="695"/>
      <c r="T34" s="701"/>
      <c r="U34" s="810">
        <f>SUM(C34:T34)</f>
        <v>142</v>
      </c>
      <c r="V34" s="5"/>
    </row>
    <row r="35" spans="1:22" ht="41.25" customHeight="1">
      <c r="A35" s="613" t="s">
        <v>229</v>
      </c>
      <c r="B35" s="655" t="s">
        <v>284</v>
      </c>
      <c r="C35" s="693"/>
      <c r="D35" s="694"/>
      <c r="E35" s="695"/>
      <c r="F35" s="693">
        <v>80</v>
      </c>
      <c r="G35" s="694"/>
      <c r="H35" s="695"/>
      <c r="I35" s="693"/>
      <c r="J35" s="694"/>
      <c r="K35" s="696"/>
      <c r="L35" s="697"/>
      <c r="M35" s="694"/>
      <c r="N35" s="695"/>
      <c r="O35" s="698"/>
      <c r="P35" s="699"/>
      <c r="Q35" s="699"/>
      <c r="R35" s="700"/>
      <c r="S35" s="695"/>
      <c r="T35" s="701"/>
      <c r="U35" s="810">
        <f>SUM(C35:T35)</f>
        <v>80</v>
      </c>
      <c r="V35" s="5"/>
    </row>
    <row r="36" spans="1:22" ht="20.25" customHeight="1">
      <c r="A36" s="613" t="s">
        <v>231</v>
      </c>
      <c r="B36" s="655" t="s">
        <v>240</v>
      </c>
      <c r="C36" s="693"/>
      <c r="D36" s="694"/>
      <c r="E36" s="695"/>
      <c r="F36" s="693"/>
      <c r="G36" s="694"/>
      <c r="H36" s="695"/>
      <c r="I36" s="693">
        <v>20</v>
      </c>
      <c r="J36" s="694"/>
      <c r="K36" s="701"/>
      <c r="L36" s="697"/>
      <c r="M36" s="694"/>
      <c r="N36" s="695"/>
      <c r="O36" s="698"/>
      <c r="P36" s="699"/>
      <c r="Q36" s="699"/>
      <c r="R36" s="697"/>
      <c r="S36" s="694"/>
      <c r="T36" s="702"/>
      <c r="U36" s="810">
        <f t="shared" si="3"/>
        <v>20</v>
      </c>
      <c r="V36" s="5"/>
    </row>
    <row r="37" spans="1:22" ht="29.25" customHeight="1">
      <c r="A37" s="614" t="s">
        <v>232</v>
      </c>
      <c r="B37" s="656" t="s">
        <v>234</v>
      </c>
      <c r="C37" s="703"/>
      <c r="D37" s="704"/>
      <c r="E37" s="705"/>
      <c r="F37" s="703"/>
      <c r="G37" s="704"/>
      <c r="H37" s="705"/>
      <c r="I37" s="703"/>
      <c r="J37" s="704"/>
      <c r="K37" s="705"/>
      <c r="L37" s="703">
        <v>80</v>
      </c>
      <c r="M37" s="704"/>
      <c r="N37" s="705"/>
      <c r="O37" s="706"/>
      <c r="P37" s="707"/>
      <c r="Q37" s="707"/>
      <c r="R37" s="708"/>
      <c r="S37" s="705"/>
      <c r="T37" s="696"/>
      <c r="U37" s="811">
        <f t="shared" si="3"/>
        <v>80</v>
      </c>
      <c r="V37" s="5"/>
    </row>
    <row r="38" spans="1:22" ht="32.25" customHeight="1">
      <c r="A38" s="614" t="s">
        <v>233</v>
      </c>
      <c r="B38" s="656" t="s">
        <v>236</v>
      </c>
      <c r="C38" s="703"/>
      <c r="D38" s="704"/>
      <c r="E38" s="705"/>
      <c r="F38" s="703"/>
      <c r="G38" s="704"/>
      <c r="H38" s="705"/>
      <c r="I38" s="703"/>
      <c r="J38" s="704"/>
      <c r="K38" s="705"/>
      <c r="L38" s="703"/>
      <c r="M38" s="704"/>
      <c r="N38" s="705"/>
      <c r="O38" s="706">
        <v>60</v>
      </c>
      <c r="P38" s="707"/>
      <c r="Q38" s="707"/>
      <c r="R38" s="708"/>
      <c r="S38" s="705"/>
      <c r="T38" s="696"/>
      <c r="U38" s="811">
        <f t="shared" si="3"/>
        <v>60</v>
      </c>
      <c r="V38" s="5"/>
    </row>
    <row r="39" spans="1:22" ht="30" customHeight="1">
      <c r="A39" s="614" t="s">
        <v>235</v>
      </c>
      <c r="B39" s="656" t="s">
        <v>238</v>
      </c>
      <c r="C39" s="703"/>
      <c r="D39" s="704"/>
      <c r="E39" s="705"/>
      <c r="F39" s="703"/>
      <c r="G39" s="704"/>
      <c r="H39" s="705"/>
      <c r="I39" s="703"/>
      <c r="J39" s="704"/>
      <c r="K39" s="705"/>
      <c r="L39" s="703"/>
      <c r="M39" s="704"/>
      <c r="N39" s="705"/>
      <c r="O39" s="706"/>
      <c r="P39" s="707"/>
      <c r="Q39" s="707"/>
      <c r="R39" s="708">
        <v>50</v>
      </c>
      <c r="S39" s="705"/>
      <c r="T39" s="696"/>
      <c r="U39" s="811">
        <f t="shared" si="3"/>
        <v>50</v>
      </c>
      <c r="V39" s="5"/>
    </row>
    <row r="40" spans="1:23" ht="30.75" customHeight="1" thickBot="1">
      <c r="A40" s="614" t="s">
        <v>237</v>
      </c>
      <c r="B40" s="656" t="s">
        <v>239</v>
      </c>
      <c r="C40" s="703"/>
      <c r="D40" s="704"/>
      <c r="E40" s="705"/>
      <c r="F40" s="703"/>
      <c r="G40" s="704"/>
      <c r="H40" s="705"/>
      <c r="I40" s="703"/>
      <c r="J40" s="704"/>
      <c r="K40" s="705"/>
      <c r="L40" s="703"/>
      <c r="M40" s="704"/>
      <c r="N40" s="705"/>
      <c r="O40" s="709"/>
      <c r="P40" s="710"/>
      <c r="Q40" s="710"/>
      <c r="R40" s="708">
        <v>60</v>
      </c>
      <c r="S40" s="705"/>
      <c r="T40" s="711"/>
      <c r="U40" s="811">
        <f t="shared" si="3"/>
        <v>60</v>
      </c>
      <c r="V40" s="17"/>
      <c r="W40" s="637"/>
    </row>
    <row r="41" spans="1:41" ht="21.75" customHeight="1">
      <c r="A41" s="625" t="s">
        <v>264</v>
      </c>
      <c r="B41" s="899" t="s">
        <v>220</v>
      </c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9"/>
      <c r="V41" s="638"/>
      <c r="W41" s="638"/>
      <c r="X41" s="638"/>
      <c r="Y41" s="638"/>
      <c r="Z41" s="638"/>
      <c r="AA41" s="638"/>
      <c r="AB41" s="638"/>
      <c r="AC41" s="638"/>
      <c r="AD41" s="638"/>
      <c r="AE41" s="638"/>
      <c r="AF41" s="638"/>
      <c r="AG41" s="638"/>
      <c r="AH41" s="638"/>
      <c r="AI41" s="638"/>
      <c r="AJ41" s="638"/>
      <c r="AK41" s="638"/>
      <c r="AL41" s="638"/>
      <c r="AM41" s="638"/>
      <c r="AN41" s="638"/>
      <c r="AO41" s="638"/>
    </row>
    <row r="42" spans="1:44" s="195" customFormat="1" ht="14.25" customHeight="1" thickBot="1">
      <c r="A42" s="611"/>
      <c r="B42" s="640"/>
      <c r="C42" s="641" t="s">
        <v>243</v>
      </c>
      <c r="D42" s="829"/>
      <c r="E42" s="829"/>
      <c r="F42" s="829"/>
      <c r="G42" s="829"/>
      <c r="H42" s="829"/>
      <c r="I42" s="829"/>
      <c r="J42" s="829"/>
      <c r="K42" s="829"/>
      <c r="L42" s="829"/>
      <c r="M42" s="829"/>
      <c r="N42" s="829"/>
      <c r="O42" s="829"/>
      <c r="P42" s="642"/>
      <c r="Q42" s="642"/>
      <c r="R42" s="642"/>
      <c r="S42" s="642"/>
      <c r="T42" s="642"/>
      <c r="U42" s="643"/>
      <c r="V42" s="15"/>
      <c r="W42" s="15"/>
      <c r="X42" s="644"/>
      <c r="Y42" s="644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631"/>
      <c r="AM42" s="631"/>
      <c r="AN42" s="631"/>
      <c r="AO42" s="631"/>
      <c r="AP42" s="631"/>
      <c r="AQ42" s="631"/>
      <c r="AR42" s="631"/>
    </row>
    <row r="43" spans="1:22" s="2" customFormat="1" ht="15" customHeight="1">
      <c r="A43" s="615"/>
      <c r="B43" s="657" t="s">
        <v>130</v>
      </c>
      <c r="C43" s="712">
        <f aca="true" t="shared" si="4" ref="C43:T43">SUM(C44:C53)</f>
        <v>2017</v>
      </c>
      <c r="D43" s="713">
        <f t="shared" si="4"/>
        <v>0</v>
      </c>
      <c r="E43" s="714">
        <f t="shared" si="4"/>
        <v>1500</v>
      </c>
      <c r="F43" s="715">
        <f t="shared" si="4"/>
        <v>3226</v>
      </c>
      <c r="G43" s="716">
        <f t="shared" si="4"/>
        <v>0</v>
      </c>
      <c r="H43" s="714">
        <f t="shared" si="4"/>
        <v>4872</v>
      </c>
      <c r="I43" s="717">
        <f t="shared" si="4"/>
        <v>880</v>
      </c>
      <c r="J43" s="718">
        <f t="shared" si="4"/>
        <v>0</v>
      </c>
      <c r="K43" s="714">
        <f t="shared" si="4"/>
        <v>60</v>
      </c>
      <c r="L43" s="716">
        <f t="shared" si="4"/>
        <v>75</v>
      </c>
      <c r="M43" s="718">
        <f t="shared" si="4"/>
        <v>0</v>
      </c>
      <c r="N43" s="714">
        <f t="shared" si="4"/>
        <v>75</v>
      </c>
      <c r="O43" s="715">
        <f t="shared" si="4"/>
        <v>0</v>
      </c>
      <c r="P43" s="713">
        <f t="shared" si="4"/>
        <v>0</v>
      </c>
      <c r="Q43" s="714">
        <f t="shared" si="4"/>
        <v>0</v>
      </c>
      <c r="R43" s="719">
        <f t="shared" si="4"/>
        <v>0</v>
      </c>
      <c r="S43" s="609">
        <f t="shared" si="4"/>
        <v>0</v>
      </c>
      <c r="T43" s="607">
        <f t="shared" si="4"/>
        <v>0</v>
      </c>
      <c r="U43" s="720">
        <f>SUM(C43:T43)</f>
        <v>12705</v>
      </c>
      <c r="V43" s="567"/>
    </row>
    <row r="44" spans="1:21" s="76" customFormat="1" ht="39.75" customHeight="1">
      <c r="A44" s="616" t="s">
        <v>76</v>
      </c>
      <c r="B44" s="658" t="s">
        <v>261</v>
      </c>
      <c r="C44" s="721">
        <v>262</v>
      </c>
      <c r="D44" s="722"/>
      <c r="E44" s="723"/>
      <c r="F44" s="721"/>
      <c r="G44" s="722"/>
      <c r="H44" s="723"/>
      <c r="I44" s="721"/>
      <c r="J44" s="722"/>
      <c r="K44" s="724"/>
      <c r="L44" s="725"/>
      <c r="M44" s="722"/>
      <c r="N44" s="723"/>
      <c r="O44" s="721"/>
      <c r="P44" s="722"/>
      <c r="Q44" s="726"/>
      <c r="R44" s="721"/>
      <c r="S44" s="722"/>
      <c r="T44" s="727"/>
      <c r="U44" s="727">
        <f aca="true" t="shared" si="5" ref="U44:U57">SUM(C44:T44)</f>
        <v>262</v>
      </c>
    </row>
    <row r="45" spans="1:23" ht="56.25" customHeight="1">
      <c r="A45" s="616" t="s">
        <v>77</v>
      </c>
      <c r="B45" s="659" t="s">
        <v>290</v>
      </c>
      <c r="C45" s="731">
        <v>243</v>
      </c>
      <c r="D45" s="729"/>
      <c r="E45" s="730"/>
      <c r="F45" s="731"/>
      <c r="G45" s="729"/>
      <c r="H45" s="730"/>
      <c r="I45" s="731"/>
      <c r="J45" s="729"/>
      <c r="K45" s="732"/>
      <c r="L45" s="733"/>
      <c r="M45" s="729"/>
      <c r="N45" s="730"/>
      <c r="O45" s="731"/>
      <c r="P45" s="729"/>
      <c r="Q45" s="734"/>
      <c r="R45" s="731"/>
      <c r="S45" s="729"/>
      <c r="T45" s="735"/>
      <c r="U45" s="727">
        <f t="shared" si="5"/>
        <v>243</v>
      </c>
      <c r="V45" s="2"/>
      <c r="W45" s="2"/>
    </row>
    <row r="46" spans="1:23" ht="50.25" customHeight="1">
      <c r="A46" s="616" t="s">
        <v>79</v>
      </c>
      <c r="B46" s="659" t="s">
        <v>297</v>
      </c>
      <c r="C46" s="731">
        <v>1512</v>
      </c>
      <c r="D46" s="729"/>
      <c r="E46" s="730">
        <v>1500</v>
      </c>
      <c r="F46" s="731"/>
      <c r="G46" s="729"/>
      <c r="H46" s="730"/>
      <c r="I46" s="731"/>
      <c r="J46" s="729"/>
      <c r="K46" s="732"/>
      <c r="L46" s="733"/>
      <c r="M46" s="729"/>
      <c r="N46" s="730"/>
      <c r="O46" s="731"/>
      <c r="P46" s="729"/>
      <c r="Q46" s="734"/>
      <c r="R46" s="731"/>
      <c r="S46" s="729"/>
      <c r="T46" s="735"/>
      <c r="U46" s="727">
        <f t="shared" si="5"/>
        <v>3012</v>
      </c>
      <c r="V46" s="70"/>
      <c r="W46" s="2"/>
    </row>
    <row r="47" spans="1:23" ht="46.5" customHeight="1">
      <c r="A47" s="616" t="s">
        <v>80</v>
      </c>
      <c r="B47" s="659" t="s">
        <v>298</v>
      </c>
      <c r="C47" s="731"/>
      <c r="D47" s="729"/>
      <c r="E47" s="730"/>
      <c r="F47" s="731">
        <v>3162</v>
      </c>
      <c r="G47" s="729"/>
      <c r="H47" s="730">
        <v>4782</v>
      </c>
      <c r="I47" s="731">
        <v>800</v>
      </c>
      <c r="J47" s="729"/>
      <c r="K47" s="732"/>
      <c r="L47" s="733"/>
      <c r="M47" s="729"/>
      <c r="N47" s="730"/>
      <c r="O47" s="731"/>
      <c r="P47" s="729"/>
      <c r="Q47" s="734"/>
      <c r="R47" s="731"/>
      <c r="S47" s="729"/>
      <c r="T47" s="735"/>
      <c r="U47" s="727">
        <f>SUM(C47:T47)</f>
        <v>8744</v>
      </c>
      <c r="V47" s="2"/>
      <c r="W47" s="2"/>
    </row>
    <row r="48" spans="1:23" ht="47.25" customHeight="1">
      <c r="A48" s="616" t="s">
        <v>81</v>
      </c>
      <c r="B48" s="659" t="s">
        <v>296</v>
      </c>
      <c r="C48" s="731"/>
      <c r="D48" s="729"/>
      <c r="E48" s="730"/>
      <c r="F48" s="731">
        <v>34</v>
      </c>
      <c r="G48" s="729"/>
      <c r="H48" s="730"/>
      <c r="I48" s="731"/>
      <c r="J48" s="729"/>
      <c r="K48" s="732"/>
      <c r="L48" s="733"/>
      <c r="M48" s="729"/>
      <c r="N48" s="730"/>
      <c r="O48" s="731"/>
      <c r="P48" s="729"/>
      <c r="Q48" s="734"/>
      <c r="R48" s="731"/>
      <c r="S48" s="729"/>
      <c r="T48" s="735"/>
      <c r="U48" s="727">
        <f>SUM(C48:T48)</f>
        <v>34</v>
      </c>
      <c r="V48" s="2"/>
      <c r="W48" s="2"/>
    </row>
    <row r="49" spans="1:23" s="195" customFormat="1" ht="39" customHeight="1">
      <c r="A49" s="616" t="s">
        <v>82</v>
      </c>
      <c r="B49" s="659" t="s">
        <v>294</v>
      </c>
      <c r="C49" s="728"/>
      <c r="D49" s="729"/>
      <c r="E49" s="730"/>
      <c r="F49" s="731"/>
      <c r="G49" s="729"/>
      <c r="H49" s="730"/>
      <c r="I49" s="731">
        <v>15</v>
      </c>
      <c r="J49" s="729"/>
      <c r="K49" s="732">
        <v>15</v>
      </c>
      <c r="L49" s="733"/>
      <c r="M49" s="729"/>
      <c r="N49" s="730"/>
      <c r="O49" s="731"/>
      <c r="P49" s="729"/>
      <c r="Q49" s="734"/>
      <c r="R49" s="731"/>
      <c r="S49" s="729"/>
      <c r="T49" s="735"/>
      <c r="U49" s="727">
        <f t="shared" si="5"/>
        <v>30</v>
      </c>
      <c r="V49" s="2"/>
      <c r="W49" s="2"/>
    </row>
    <row r="50" spans="1:23" s="196" customFormat="1" ht="38.25">
      <c r="A50" s="616" t="s">
        <v>83</v>
      </c>
      <c r="B50" s="659" t="s">
        <v>295</v>
      </c>
      <c r="C50" s="731"/>
      <c r="D50" s="729"/>
      <c r="E50" s="730"/>
      <c r="F50" s="731"/>
      <c r="G50" s="729"/>
      <c r="H50" s="730"/>
      <c r="I50" s="731">
        <v>45</v>
      </c>
      <c r="J50" s="729"/>
      <c r="K50" s="732">
        <v>45</v>
      </c>
      <c r="L50" s="733"/>
      <c r="M50" s="729"/>
      <c r="N50" s="729"/>
      <c r="O50" s="731"/>
      <c r="P50" s="729"/>
      <c r="Q50" s="734"/>
      <c r="R50" s="731"/>
      <c r="S50" s="729"/>
      <c r="T50" s="735"/>
      <c r="U50" s="727">
        <f t="shared" si="5"/>
        <v>90</v>
      </c>
      <c r="V50" s="79"/>
      <c r="W50" s="79"/>
    </row>
    <row r="51" spans="1:23" ht="35.25" customHeight="1">
      <c r="A51" s="616" t="s">
        <v>84</v>
      </c>
      <c r="B51" s="659" t="s">
        <v>260</v>
      </c>
      <c r="C51" s="731"/>
      <c r="D51" s="729"/>
      <c r="E51" s="730"/>
      <c r="F51" s="731"/>
      <c r="G51" s="729"/>
      <c r="H51" s="730"/>
      <c r="I51" s="731">
        <v>20</v>
      </c>
      <c r="J51" s="729"/>
      <c r="K51" s="732"/>
      <c r="L51" s="733"/>
      <c r="M51" s="729"/>
      <c r="N51" s="730"/>
      <c r="O51" s="731"/>
      <c r="P51" s="729"/>
      <c r="Q51" s="734"/>
      <c r="R51" s="731"/>
      <c r="S51" s="729"/>
      <c r="T51" s="735"/>
      <c r="U51" s="727">
        <f t="shared" si="5"/>
        <v>20</v>
      </c>
      <c r="V51" s="2"/>
      <c r="W51" s="2"/>
    </row>
    <row r="52" spans="1:23" ht="35.25" customHeight="1">
      <c r="A52" s="830" t="s">
        <v>86</v>
      </c>
      <c r="B52" s="831" t="s">
        <v>262</v>
      </c>
      <c r="C52" s="832"/>
      <c r="D52" s="833"/>
      <c r="E52" s="734"/>
      <c r="F52" s="834"/>
      <c r="G52" s="833"/>
      <c r="H52" s="734"/>
      <c r="I52" s="834"/>
      <c r="J52" s="833"/>
      <c r="K52" s="732"/>
      <c r="L52" s="834">
        <v>75</v>
      </c>
      <c r="M52" s="833"/>
      <c r="N52" s="734">
        <v>75</v>
      </c>
      <c r="O52" s="834"/>
      <c r="P52" s="833"/>
      <c r="Q52" s="732"/>
      <c r="R52" s="832"/>
      <c r="S52" s="833"/>
      <c r="T52" s="835"/>
      <c r="U52" s="836">
        <f>SUM(C52:T52)</f>
        <v>150</v>
      </c>
      <c r="V52" s="2"/>
      <c r="W52" s="2"/>
    </row>
    <row r="53" spans="1:23" ht="51" customHeight="1" thickBot="1">
      <c r="A53" s="894" t="s">
        <v>88</v>
      </c>
      <c r="B53" s="895" t="s">
        <v>228</v>
      </c>
      <c r="C53" s="736"/>
      <c r="D53" s="737"/>
      <c r="E53" s="738"/>
      <c r="F53" s="739">
        <v>30</v>
      </c>
      <c r="G53" s="737"/>
      <c r="H53" s="738">
        <v>90</v>
      </c>
      <c r="I53" s="739"/>
      <c r="J53" s="737"/>
      <c r="K53" s="738"/>
      <c r="L53" s="739"/>
      <c r="M53" s="737"/>
      <c r="N53" s="738"/>
      <c r="O53" s="739"/>
      <c r="P53" s="737"/>
      <c r="Q53" s="738"/>
      <c r="R53" s="736"/>
      <c r="S53" s="737"/>
      <c r="T53" s="740"/>
      <c r="U53" s="857">
        <f>+SUM(C53:T53)</f>
        <v>120</v>
      </c>
      <c r="V53" s="2"/>
      <c r="W53" s="2"/>
    </row>
    <row r="54" spans="1:23" ht="24.75" customHeight="1">
      <c r="A54" s="625" t="s">
        <v>264</v>
      </c>
      <c r="B54" s="914" t="s">
        <v>309</v>
      </c>
      <c r="C54" s="950"/>
      <c r="D54" s="950"/>
      <c r="E54" s="950"/>
      <c r="F54" s="950"/>
      <c r="G54" s="950"/>
      <c r="H54" s="950"/>
      <c r="I54" s="950"/>
      <c r="J54" s="950"/>
      <c r="K54" s="950"/>
      <c r="L54" s="950"/>
      <c r="M54" s="950"/>
      <c r="N54" s="950"/>
      <c r="O54" s="950"/>
      <c r="P54" s="950"/>
      <c r="Q54" s="950"/>
      <c r="R54" s="950"/>
      <c r="S54" s="950"/>
      <c r="T54" s="950"/>
      <c r="U54" s="951"/>
      <c r="V54" s="2"/>
      <c r="W54" s="2"/>
    </row>
    <row r="55" spans="1:23" ht="12" customHeight="1" thickBot="1">
      <c r="A55" s="879"/>
      <c r="B55" s="880"/>
      <c r="C55" s="881" t="s">
        <v>317</v>
      </c>
      <c r="D55" s="882"/>
      <c r="E55" s="882"/>
      <c r="F55" s="882"/>
      <c r="G55" s="882"/>
      <c r="H55" s="882"/>
      <c r="I55" s="882"/>
      <c r="J55" s="882"/>
      <c r="K55" s="882"/>
      <c r="L55" s="882"/>
      <c r="M55" s="882"/>
      <c r="N55" s="882"/>
      <c r="O55" s="882"/>
      <c r="P55" s="882"/>
      <c r="Q55" s="882"/>
      <c r="R55" s="882"/>
      <c r="S55" s="882"/>
      <c r="T55" s="882"/>
      <c r="U55" s="883"/>
      <c r="V55" s="2"/>
      <c r="W55" s="2"/>
    </row>
    <row r="56" spans="1:23" ht="18.75" customHeight="1" thickBot="1">
      <c r="A56" s="855"/>
      <c r="B56" s="890" t="s">
        <v>130</v>
      </c>
      <c r="C56" s="891">
        <f>+SUM(C57:C57)</f>
        <v>0</v>
      </c>
      <c r="D56" s="892">
        <f>SUM(D57:D57)</f>
        <v>0</v>
      </c>
      <c r="E56" s="892">
        <f>+SUM(E57:E57)</f>
        <v>0</v>
      </c>
      <c r="F56" s="892">
        <f aca="true" t="shared" si="6" ref="F56:T56">SUM(F57:F57)</f>
        <v>0</v>
      </c>
      <c r="G56" s="892">
        <f t="shared" si="6"/>
        <v>0</v>
      </c>
      <c r="H56" s="892">
        <f t="shared" si="6"/>
        <v>0</v>
      </c>
      <c r="I56" s="892">
        <f t="shared" si="6"/>
        <v>565</v>
      </c>
      <c r="J56" s="892">
        <f t="shared" si="6"/>
        <v>3165</v>
      </c>
      <c r="K56" s="892">
        <f t="shared" si="6"/>
        <v>490</v>
      </c>
      <c r="L56" s="892">
        <f t="shared" si="6"/>
        <v>0</v>
      </c>
      <c r="M56" s="892">
        <f t="shared" si="6"/>
        <v>0</v>
      </c>
      <c r="N56" s="892">
        <f t="shared" si="6"/>
        <v>0</v>
      </c>
      <c r="O56" s="892">
        <f t="shared" si="6"/>
        <v>0</v>
      </c>
      <c r="P56" s="892">
        <f t="shared" si="6"/>
        <v>0</v>
      </c>
      <c r="Q56" s="892">
        <f t="shared" si="6"/>
        <v>0</v>
      </c>
      <c r="R56" s="892">
        <f t="shared" si="6"/>
        <v>0</v>
      </c>
      <c r="S56" s="892">
        <f t="shared" si="6"/>
        <v>0</v>
      </c>
      <c r="T56" s="892">
        <f t="shared" si="6"/>
        <v>0</v>
      </c>
      <c r="U56" s="893">
        <f>SUM(C57:T57)</f>
        <v>4220</v>
      </c>
      <c r="V56" s="856"/>
      <c r="W56" s="2"/>
    </row>
    <row r="57" spans="1:23" s="195" customFormat="1" ht="45" customHeight="1" thickBot="1">
      <c r="A57" s="621" t="s">
        <v>310</v>
      </c>
      <c r="B57" s="889" t="s">
        <v>311</v>
      </c>
      <c r="C57" s="884"/>
      <c r="D57" s="885"/>
      <c r="E57" s="886"/>
      <c r="F57" s="887"/>
      <c r="G57" s="885"/>
      <c r="H57" s="886"/>
      <c r="I57" s="887">
        <v>565</v>
      </c>
      <c r="J57" s="885">
        <v>3165</v>
      </c>
      <c r="K57" s="886">
        <v>490</v>
      </c>
      <c r="L57" s="887"/>
      <c r="M57" s="885"/>
      <c r="N57" s="886"/>
      <c r="O57" s="887"/>
      <c r="P57" s="885"/>
      <c r="Q57" s="886"/>
      <c r="R57" s="884"/>
      <c r="S57" s="885"/>
      <c r="T57" s="888"/>
      <c r="U57" s="888">
        <f t="shared" si="5"/>
        <v>4220</v>
      </c>
      <c r="V57" s="2"/>
      <c r="W57" s="2"/>
    </row>
    <row r="58" spans="1:23" s="197" customFormat="1" ht="27" customHeight="1">
      <c r="A58" s="625" t="s">
        <v>264</v>
      </c>
      <c r="B58" s="914" t="s">
        <v>312</v>
      </c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1"/>
      <c r="V58" s="89"/>
      <c r="W58" s="89"/>
    </row>
    <row r="59" spans="1:23" s="197" customFormat="1" ht="18" customHeight="1">
      <c r="A59" s="611"/>
      <c r="B59" s="627"/>
      <c r="C59" s="628" t="s">
        <v>244</v>
      </c>
      <c r="D59" s="629"/>
      <c r="E59" s="629"/>
      <c r="F59" s="629"/>
      <c r="G59" s="629"/>
      <c r="H59" s="629"/>
      <c r="I59" s="629"/>
      <c r="J59" s="629"/>
      <c r="K59" s="629"/>
      <c r="L59" s="629"/>
      <c r="M59" s="629"/>
      <c r="N59" s="629"/>
      <c r="O59" s="629"/>
      <c r="P59" s="629"/>
      <c r="Q59" s="629"/>
      <c r="R59" s="629"/>
      <c r="S59" s="629"/>
      <c r="T59" s="629"/>
      <c r="U59" s="630"/>
      <c r="V59" s="89"/>
      <c r="W59" s="89"/>
    </row>
    <row r="60" spans="1:23" ht="18.75" customHeight="1">
      <c r="A60" s="617"/>
      <c r="B60" s="602" t="s">
        <v>130</v>
      </c>
      <c r="C60" s="742">
        <f aca="true" t="shared" si="7" ref="C60:H60">SUM(C61:C66)</f>
        <v>643</v>
      </c>
      <c r="D60" s="609">
        <f t="shared" si="7"/>
        <v>1032</v>
      </c>
      <c r="E60" s="607">
        <f t="shared" si="7"/>
        <v>180.67</v>
      </c>
      <c r="F60" s="741">
        <f t="shared" si="7"/>
        <v>360</v>
      </c>
      <c r="G60" s="743">
        <f t="shared" si="7"/>
        <v>0</v>
      </c>
      <c r="H60" s="607">
        <f t="shared" si="7"/>
        <v>1000</v>
      </c>
      <c r="I60" s="741">
        <f aca="true" t="shared" si="8" ref="I60:T60">SUM(I61:I66)</f>
        <v>0</v>
      </c>
      <c r="J60" s="606">
        <f t="shared" si="8"/>
        <v>0</v>
      </c>
      <c r="K60" s="607">
        <f t="shared" si="8"/>
        <v>0</v>
      </c>
      <c r="L60" s="608">
        <f t="shared" si="8"/>
        <v>0</v>
      </c>
      <c r="M60" s="743">
        <f t="shared" si="8"/>
        <v>0</v>
      </c>
      <c r="N60" s="607">
        <f t="shared" si="8"/>
        <v>0</v>
      </c>
      <c r="O60" s="741">
        <f t="shared" si="8"/>
        <v>0</v>
      </c>
      <c r="P60" s="743">
        <f t="shared" si="8"/>
        <v>0</v>
      </c>
      <c r="Q60" s="607">
        <f t="shared" si="8"/>
        <v>0</v>
      </c>
      <c r="R60" s="741">
        <f t="shared" si="8"/>
        <v>0</v>
      </c>
      <c r="S60" s="743">
        <f t="shared" si="8"/>
        <v>0</v>
      </c>
      <c r="T60" s="607">
        <f t="shared" si="8"/>
        <v>0</v>
      </c>
      <c r="U60" s="744">
        <f aca="true" t="shared" si="9" ref="U60:U66">SUM(C60:T60)</f>
        <v>3215.67</v>
      </c>
      <c r="V60" s="2"/>
      <c r="W60" s="2"/>
    </row>
    <row r="61" spans="1:23" ht="44.25" customHeight="1">
      <c r="A61" s="618" t="s">
        <v>116</v>
      </c>
      <c r="B61" s="660" t="s">
        <v>263</v>
      </c>
      <c r="C61" s="731">
        <v>344</v>
      </c>
      <c r="D61" s="729">
        <v>1032</v>
      </c>
      <c r="E61" s="730"/>
      <c r="F61" s="731">
        <v>110</v>
      </c>
      <c r="G61" s="729"/>
      <c r="H61" s="730"/>
      <c r="I61" s="731"/>
      <c r="J61" s="729"/>
      <c r="K61" s="732"/>
      <c r="L61" s="733"/>
      <c r="M61" s="729"/>
      <c r="N61" s="730"/>
      <c r="O61" s="731"/>
      <c r="P61" s="729"/>
      <c r="Q61" s="734"/>
      <c r="R61" s="731"/>
      <c r="S61" s="729"/>
      <c r="T61" s="735"/>
      <c r="U61" s="745">
        <f t="shared" si="9"/>
        <v>1486</v>
      </c>
      <c r="V61" s="2"/>
      <c r="W61" s="2"/>
    </row>
    <row r="62" spans="1:23" ht="51.75" customHeight="1">
      <c r="A62" s="619" t="s">
        <v>117</v>
      </c>
      <c r="B62" s="661" t="s">
        <v>247</v>
      </c>
      <c r="C62" s="731">
        <v>100</v>
      </c>
      <c r="D62" s="729"/>
      <c r="E62" s="730">
        <v>180.67</v>
      </c>
      <c r="F62" s="731"/>
      <c r="G62" s="729"/>
      <c r="H62" s="730"/>
      <c r="I62" s="731"/>
      <c r="J62" s="729"/>
      <c r="K62" s="732"/>
      <c r="L62" s="733"/>
      <c r="M62" s="729"/>
      <c r="N62" s="730"/>
      <c r="O62" s="731"/>
      <c r="P62" s="729"/>
      <c r="Q62" s="734"/>
      <c r="R62" s="731"/>
      <c r="S62" s="729"/>
      <c r="T62" s="735"/>
      <c r="U62" s="745">
        <f t="shared" si="9"/>
        <v>280.66999999999996</v>
      </c>
      <c r="V62" s="2"/>
      <c r="W62" s="2"/>
    </row>
    <row r="63" spans="1:23" ht="52.5" customHeight="1">
      <c r="A63" s="619" t="s">
        <v>248</v>
      </c>
      <c r="B63" s="660" t="s">
        <v>293</v>
      </c>
      <c r="C63" s="731">
        <v>104</v>
      </c>
      <c r="D63" s="746"/>
      <c r="E63" s="747"/>
      <c r="F63" s="731"/>
      <c r="G63" s="746"/>
      <c r="H63" s="747"/>
      <c r="I63" s="731"/>
      <c r="J63" s="729"/>
      <c r="K63" s="732"/>
      <c r="L63" s="748"/>
      <c r="M63" s="746"/>
      <c r="N63" s="747"/>
      <c r="O63" s="749"/>
      <c r="P63" s="746"/>
      <c r="Q63" s="750"/>
      <c r="R63" s="749"/>
      <c r="S63" s="746"/>
      <c r="T63" s="751"/>
      <c r="U63" s="745">
        <f t="shared" si="9"/>
        <v>104</v>
      </c>
      <c r="V63" s="2"/>
      <c r="W63" s="2"/>
    </row>
    <row r="64" spans="1:23" ht="39" customHeight="1">
      <c r="A64" s="619" t="s">
        <v>249</v>
      </c>
      <c r="B64" s="661" t="s">
        <v>299</v>
      </c>
      <c r="C64" s="731">
        <v>50</v>
      </c>
      <c r="D64" s="729"/>
      <c r="E64" s="730"/>
      <c r="F64" s="731"/>
      <c r="G64" s="729"/>
      <c r="H64" s="730"/>
      <c r="I64" s="731"/>
      <c r="J64" s="729"/>
      <c r="K64" s="732"/>
      <c r="L64" s="733"/>
      <c r="M64" s="729"/>
      <c r="N64" s="730"/>
      <c r="O64" s="731"/>
      <c r="P64" s="729"/>
      <c r="Q64" s="734"/>
      <c r="R64" s="731"/>
      <c r="S64" s="729"/>
      <c r="T64" s="735"/>
      <c r="U64" s="745">
        <f t="shared" si="9"/>
        <v>50</v>
      </c>
      <c r="V64" s="2"/>
      <c r="W64" s="2"/>
    </row>
    <row r="65" spans="1:23" ht="52.5" customHeight="1">
      <c r="A65" s="619" t="s">
        <v>250</v>
      </c>
      <c r="B65" s="661" t="s">
        <v>291</v>
      </c>
      <c r="C65" s="731">
        <v>45</v>
      </c>
      <c r="D65" s="729"/>
      <c r="E65" s="730"/>
      <c r="F65" s="731"/>
      <c r="G65" s="729"/>
      <c r="H65" s="730"/>
      <c r="I65" s="731"/>
      <c r="J65" s="729"/>
      <c r="K65" s="732"/>
      <c r="L65" s="733"/>
      <c r="M65" s="729"/>
      <c r="N65" s="730"/>
      <c r="O65" s="731"/>
      <c r="P65" s="729"/>
      <c r="Q65" s="734"/>
      <c r="R65" s="731"/>
      <c r="S65" s="729"/>
      <c r="T65" s="735"/>
      <c r="U65" s="745">
        <f t="shared" si="9"/>
        <v>45</v>
      </c>
      <c r="V65" s="2"/>
      <c r="W65" s="2"/>
    </row>
    <row r="66" spans="1:23" ht="43.5" customHeight="1" thickBot="1">
      <c r="A66" s="619" t="s">
        <v>288</v>
      </c>
      <c r="B66" s="661" t="s">
        <v>289</v>
      </c>
      <c r="C66" s="731"/>
      <c r="D66" s="752"/>
      <c r="E66" s="753"/>
      <c r="F66" s="731">
        <v>250</v>
      </c>
      <c r="G66" s="752"/>
      <c r="H66" s="730">
        <v>1000</v>
      </c>
      <c r="I66" s="754"/>
      <c r="J66" s="752"/>
      <c r="K66" s="755"/>
      <c r="L66" s="756"/>
      <c r="M66" s="752"/>
      <c r="N66" s="753"/>
      <c r="O66" s="754"/>
      <c r="P66" s="752"/>
      <c r="Q66" s="755"/>
      <c r="R66" s="754"/>
      <c r="S66" s="752"/>
      <c r="T66" s="757"/>
      <c r="U66" s="745">
        <f t="shared" si="9"/>
        <v>1250</v>
      </c>
      <c r="V66" s="2"/>
      <c r="W66" s="2"/>
    </row>
    <row r="67" spans="1:23" ht="23.25" customHeight="1">
      <c r="A67" s="626"/>
      <c r="B67" s="899" t="s">
        <v>313</v>
      </c>
      <c r="C67" s="959"/>
      <c r="D67" s="959"/>
      <c r="E67" s="959"/>
      <c r="F67" s="959"/>
      <c r="G67" s="959"/>
      <c r="H67" s="959"/>
      <c r="I67" s="959"/>
      <c r="J67" s="959"/>
      <c r="K67" s="960"/>
      <c r="L67" s="959"/>
      <c r="M67" s="959"/>
      <c r="N67" s="959"/>
      <c r="O67" s="959"/>
      <c r="P67" s="959"/>
      <c r="Q67" s="959"/>
      <c r="R67" s="959"/>
      <c r="S67" s="959"/>
      <c r="T67" s="959"/>
      <c r="U67" s="961"/>
      <c r="V67" s="118"/>
      <c r="W67" s="176"/>
    </row>
    <row r="68" spans="1:23" ht="15" customHeight="1">
      <c r="A68" s="620"/>
      <c r="B68" s="287"/>
      <c r="C68" s="825" t="s">
        <v>245</v>
      </c>
      <c r="D68" s="827"/>
      <c r="E68" s="827"/>
      <c r="F68" s="827"/>
      <c r="G68" s="827"/>
      <c r="H68" s="827"/>
      <c r="I68" s="827"/>
      <c r="J68" s="828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2"/>
      <c r="V68" s="120"/>
      <c r="W68" s="176"/>
    </row>
    <row r="69" spans="1:23" ht="21" customHeight="1">
      <c r="A69" s="612"/>
      <c r="B69" s="603" t="s">
        <v>130</v>
      </c>
      <c r="C69" s="758">
        <f>SUM(C70:C73)</f>
        <v>75</v>
      </c>
      <c r="D69" s="759">
        <f>SUM(D70:D73)</f>
        <v>0</v>
      </c>
      <c r="E69" s="760">
        <f>SUM(E70:E73)</f>
        <v>0</v>
      </c>
      <c r="F69" s="761">
        <f>SUM(F70:F73)</f>
        <v>256</v>
      </c>
      <c r="G69" s="762">
        <f aca="true" t="shared" si="10" ref="G69:T69">SUM(G70:G73)</f>
        <v>0</v>
      </c>
      <c r="H69" s="760">
        <f t="shared" si="10"/>
        <v>2014</v>
      </c>
      <c r="I69" s="761">
        <f t="shared" si="10"/>
        <v>0</v>
      </c>
      <c r="J69" s="763">
        <f t="shared" si="10"/>
        <v>0</v>
      </c>
      <c r="K69" s="760">
        <f t="shared" si="10"/>
        <v>0</v>
      </c>
      <c r="L69" s="759">
        <f t="shared" si="10"/>
        <v>0</v>
      </c>
      <c r="M69" s="762">
        <f t="shared" si="10"/>
        <v>0</v>
      </c>
      <c r="N69" s="760">
        <f t="shared" si="10"/>
        <v>0</v>
      </c>
      <c r="O69" s="761">
        <f t="shared" si="10"/>
        <v>0</v>
      </c>
      <c r="P69" s="762">
        <f t="shared" si="10"/>
        <v>0</v>
      </c>
      <c r="Q69" s="760">
        <f t="shared" si="10"/>
        <v>0</v>
      </c>
      <c r="R69" s="762">
        <f t="shared" si="10"/>
        <v>0</v>
      </c>
      <c r="S69" s="762">
        <f t="shared" si="10"/>
        <v>0</v>
      </c>
      <c r="T69" s="760">
        <f t="shared" si="10"/>
        <v>0</v>
      </c>
      <c r="U69" s="764">
        <f>SUM(C69:T69)</f>
        <v>2345</v>
      </c>
      <c r="V69" s="120"/>
      <c r="W69" s="176"/>
    </row>
    <row r="70" spans="1:23" ht="45" customHeight="1">
      <c r="A70" s="634" t="s">
        <v>251</v>
      </c>
      <c r="B70" s="662" t="s">
        <v>268</v>
      </c>
      <c r="C70" s="816">
        <v>27</v>
      </c>
      <c r="D70" s="817"/>
      <c r="E70" s="818"/>
      <c r="F70" s="767">
        <v>180</v>
      </c>
      <c r="G70" s="768"/>
      <c r="H70" s="768">
        <v>1360</v>
      </c>
      <c r="I70" s="767"/>
      <c r="J70" s="769"/>
      <c r="K70" s="770"/>
      <c r="L70" s="771"/>
      <c r="M70" s="768"/>
      <c r="N70" s="768"/>
      <c r="O70" s="767"/>
      <c r="P70" s="766"/>
      <c r="Q70" s="772"/>
      <c r="R70" s="765"/>
      <c r="S70" s="766"/>
      <c r="T70" s="773"/>
      <c r="U70" s="774">
        <f>SUM(C70:T70)</f>
        <v>1567</v>
      </c>
      <c r="V70" s="176"/>
      <c r="W70" s="176"/>
    </row>
    <row r="71" spans="1:23" ht="42.75" customHeight="1">
      <c r="A71" s="635" t="s">
        <v>252</v>
      </c>
      <c r="B71" s="663" t="s">
        <v>287</v>
      </c>
      <c r="C71" s="819">
        <v>16</v>
      </c>
      <c r="D71" s="759"/>
      <c r="E71" s="762"/>
      <c r="F71" s="777">
        <v>17</v>
      </c>
      <c r="G71" s="778"/>
      <c r="H71" s="778">
        <v>230</v>
      </c>
      <c r="I71" s="777"/>
      <c r="J71" s="769"/>
      <c r="K71" s="779"/>
      <c r="L71" s="780"/>
      <c r="M71" s="778"/>
      <c r="N71" s="778"/>
      <c r="O71" s="777"/>
      <c r="P71" s="776"/>
      <c r="Q71" s="773"/>
      <c r="R71" s="775"/>
      <c r="S71" s="776"/>
      <c r="T71" s="773"/>
      <c r="U71" s="774">
        <f>SUM(C71:T71)</f>
        <v>263</v>
      </c>
      <c r="V71" s="176"/>
      <c r="W71" s="176"/>
    </row>
    <row r="72" spans="1:23" ht="32.25" customHeight="1">
      <c r="A72" s="635" t="s">
        <v>253</v>
      </c>
      <c r="B72" s="663" t="s">
        <v>300</v>
      </c>
      <c r="C72" s="819">
        <v>18</v>
      </c>
      <c r="D72" s="759"/>
      <c r="E72" s="762"/>
      <c r="F72" s="777">
        <v>39</v>
      </c>
      <c r="G72" s="778"/>
      <c r="H72" s="778">
        <v>284</v>
      </c>
      <c r="I72" s="777"/>
      <c r="J72" s="769"/>
      <c r="K72" s="779"/>
      <c r="L72" s="780"/>
      <c r="M72" s="778"/>
      <c r="N72" s="778"/>
      <c r="O72" s="777"/>
      <c r="P72" s="776"/>
      <c r="Q72" s="773"/>
      <c r="R72" s="775"/>
      <c r="S72" s="776"/>
      <c r="T72" s="773"/>
      <c r="U72" s="774">
        <f>SUM(C72:T72)</f>
        <v>341</v>
      </c>
      <c r="V72" s="176"/>
      <c r="W72" s="176"/>
    </row>
    <row r="73" spans="1:23" ht="28.5" customHeight="1" thickBot="1">
      <c r="A73" s="636" t="s">
        <v>254</v>
      </c>
      <c r="B73" s="664" t="s">
        <v>301</v>
      </c>
      <c r="C73" s="820">
        <v>14</v>
      </c>
      <c r="D73" s="821"/>
      <c r="E73" s="763"/>
      <c r="F73" s="783">
        <v>20</v>
      </c>
      <c r="G73" s="784"/>
      <c r="H73" s="784">
        <v>140</v>
      </c>
      <c r="I73" s="783"/>
      <c r="J73" s="785"/>
      <c r="K73" s="786"/>
      <c r="L73" s="787"/>
      <c r="M73" s="784"/>
      <c r="N73" s="784"/>
      <c r="O73" s="783"/>
      <c r="P73" s="782"/>
      <c r="Q73" s="788"/>
      <c r="R73" s="781"/>
      <c r="S73" s="782"/>
      <c r="T73" s="789"/>
      <c r="U73" s="790">
        <f>SUM(C73:T73)</f>
        <v>174</v>
      </c>
      <c r="V73" s="176"/>
      <c r="W73" s="176"/>
    </row>
    <row r="74" spans="1:22" ht="24" customHeight="1">
      <c r="A74" s="623" t="s">
        <v>264</v>
      </c>
      <c r="B74" s="899" t="s">
        <v>314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6"/>
      <c r="V74" s="3"/>
    </row>
    <row r="75" spans="1:22" ht="20.25" customHeight="1" thickBot="1">
      <c r="A75" s="620"/>
      <c r="B75" s="627"/>
      <c r="C75" s="825" t="s">
        <v>246</v>
      </c>
      <c r="D75" s="823"/>
      <c r="E75" s="823"/>
      <c r="F75" s="823"/>
      <c r="G75" s="823"/>
      <c r="H75" s="823"/>
      <c r="I75" s="823"/>
      <c r="J75" s="632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9"/>
      <c r="V75" s="5"/>
    </row>
    <row r="76" spans="1:22" ht="23.25" customHeight="1">
      <c r="A76" s="622"/>
      <c r="B76" s="657" t="s">
        <v>130</v>
      </c>
      <c r="C76" s="791">
        <f>SUM(C77:C77)</f>
        <v>0</v>
      </c>
      <c r="D76" s="792">
        <f>SUM(D81:D81)</f>
        <v>0</v>
      </c>
      <c r="E76" s="793">
        <f>SUM(E81:E81)</f>
        <v>0</v>
      </c>
      <c r="F76" s="794">
        <f aca="true" t="shared" si="11" ref="F76:T76">SUM(F77:F77)</f>
        <v>30</v>
      </c>
      <c r="G76" s="795">
        <f t="shared" si="11"/>
        <v>0</v>
      </c>
      <c r="H76" s="796">
        <f t="shared" si="11"/>
        <v>0</v>
      </c>
      <c r="I76" s="797">
        <f t="shared" si="11"/>
        <v>0</v>
      </c>
      <c r="J76" s="792">
        <f t="shared" si="11"/>
        <v>0</v>
      </c>
      <c r="K76" s="798">
        <f t="shared" si="11"/>
        <v>0</v>
      </c>
      <c r="L76" s="792">
        <f t="shared" si="11"/>
        <v>0</v>
      </c>
      <c r="M76" s="799">
        <f t="shared" si="11"/>
        <v>0</v>
      </c>
      <c r="N76" s="793">
        <f t="shared" si="11"/>
        <v>0</v>
      </c>
      <c r="O76" s="794">
        <f t="shared" si="11"/>
        <v>0</v>
      </c>
      <c r="P76" s="799">
        <f t="shared" si="11"/>
        <v>0</v>
      </c>
      <c r="Q76" s="793">
        <f t="shared" si="11"/>
        <v>0</v>
      </c>
      <c r="R76" s="799">
        <f t="shared" si="11"/>
        <v>0</v>
      </c>
      <c r="S76" s="799">
        <f t="shared" si="11"/>
        <v>0</v>
      </c>
      <c r="T76" s="799">
        <f t="shared" si="11"/>
        <v>0</v>
      </c>
      <c r="U76" s="720">
        <f>SUM(C76:T76)</f>
        <v>30</v>
      </c>
      <c r="V76" s="5"/>
    </row>
    <row r="77" spans="1:22" ht="45" customHeight="1" thickBot="1">
      <c r="A77" s="845" t="s">
        <v>255</v>
      </c>
      <c r="B77" s="853" t="s">
        <v>266</v>
      </c>
      <c r="C77" s="837"/>
      <c r="D77" s="838"/>
      <c r="E77" s="839"/>
      <c r="F77" s="845">
        <v>30</v>
      </c>
      <c r="G77" s="841"/>
      <c r="H77" s="838"/>
      <c r="I77" s="837"/>
      <c r="J77" s="838"/>
      <c r="K77" s="842"/>
      <c r="L77" s="838"/>
      <c r="M77" s="843"/>
      <c r="N77" s="839"/>
      <c r="O77" s="840"/>
      <c r="P77" s="843"/>
      <c r="Q77" s="839"/>
      <c r="R77" s="838"/>
      <c r="S77" s="843"/>
      <c r="T77" s="843"/>
      <c r="U77" s="854">
        <f>SUM(C77:T77)</f>
        <v>30</v>
      </c>
      <c r="V77" s="5"/>
    </row>
    <row r="78" spans="1:22" ht="33" customHeight="1">
      <c r="A78" s="623" t="s">
        <v>264</v>
      </c>
      <c r="B78" s="899" t="s">
        <v>315</v>
      </c>
      <c r="C78" s="965"/>
      <c r="D78" s="965"/>
      <c r="E78" s="965"/>
      <c r="F78" s="965"/>
      <c r="G78" s="965"/>
      <c r="H78" s="965"/>
      <c r="I78" s="965"/>
      <c r="J78" s="965"/>
      <c r="K78" s="965"/>
      <c r="L78" s="965"/>
      <c r="M78" s="965"/>
      <c r="N78" s="965"/>
      <c r="O78" s="965"/>
      <c r="P78" s="965"/>
      <c r="Q78" s="965"/>
      <c r="R78" s="965"/>
      <c r="S78" s="965"/>
      <c r="T78" s="965"/>
      <c r="U78" s="966"/>
      <c r="V78" s="5"/>
    </row>
    <row r="79" spans="1:22" ht="13.5" customHeight="1">
      <c r="A79" s="620"/>
      <c r="B79" s="627"/>
      <c r="C79" s="825"/>
      <c r="D79" s="823"/>
      <c r="E79" s="823"/>
      <c r="F79" s="823"/>
      <c r="G79" s="823"/>
      <c r="H79" s="823"/>
      <c r="I79" s="823"/>
      <c r="J79" s="632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9"/>
      <c r="V79" s="5"/>
    </row>
    <row r="80" spans="1:22" ht="21.75" customHeight="1">
      <c r="A80" s="844"/>
      <c r="B80" s="846" t="s">
        <v>304</v>
      </c>
      <c r="C80" s="1019">
        <f aca="true" t="shared" si="12" ref="C80:T80">SUM(C81:C81)</f>
        <v>0</v>
      </c>
      <c r="D80" s="792">
        <f t="shared" si="12"/>
        <v>0</v>
      </c>
      <c r="E80" s="793">
        <f t="shared" si="12"/>
        <v>0</v>
      </c>
      <c r="F80" s="794">
        <f t="shared" si="12"/>
        <v>0</v>
      </c>
      <c r="G80" s="795">
        <f t="shared" si="12"/>
        <v>0</v>
      </c>
      <c r="H80" s="796">
        <f t="shared" si="12"/>
        <v>23</v>
      </c>
      <c r="I80" s="797">
        <f t="shared" si="12"/>
        <v>0</v>
      </c>
      <c r="J80" s="792">
        <f t="shared" si="12"/>
        <v>0</v>
      </c>
      <c r="K80" s="798">
        <f t="shared" si="12"/>
        <v>0</v>
      </c>
      <c r="L80" s="792">
        <f t="shared" si="12"/>
        <v>0</v>
      </c>
      <c r="M80" s="799">
        <f t="shared" si="12"/>
        <v>0</v>
      </c>
      <c r="N80" s="793">
        <f t="shared" si="12"/>
        <v>0</v>
      </c>
      <c r="O80" s="794">
        <f t="shared" si="12"/>
        <v>0</v>
      </c>
      <c r="P80" s="799">
        <f t="shared" si="12"/>
        <v>0</v>
      </c>
      <c r="Q80" s="793">
        <f t="shared" si="12"/>
        <v>0</v>
      </c>
      <c r="R80" s="799">
        <f t="shared" si="12"/>
        <v>0</v>
      </c>
      <c r="S80" s="799">
        <f t="shared" si="12"/>
        <v>0</v>
      </c>
      <c r="T80" s="799">
        <f t="shared" si="12"/>
        <v>0</v>
      </c>
      <c r="U80" s="720">
        <f>SUM(C80:T80)</f>
        <v>23</v>
      </c>
      <c r="V80" s="5"/>
    </row>
    <row r="81" spans="1:22" ht="39.75" customHeight="1" thickBot="1">
      <c r="A81" s="633" t="s">
        <v>320</v>
      </c>
      <c r="B81" s="665" t="s">
        <v>303</v>
      </c>
      <c r="C81" s="800"/>
      <c r="D81" s="801"/>
      <c r="E81" s="802"/>
      <c r="F81" s="803"/>
      <c r="G81" s="804"/>
      <c r="H81" s="847">
        <v>23</v>
      </c>
      <c r="I81" s="800"/>
      <c r="J81" s="801"/>
      <c r="K81" s="802"/>
      <c r="L81" s="800"/>
      <c r="M81" s="801"/>
      <c r="N81" s="802"/>
      <c r="O81" s="800"/>
      <c r="P81" s="801"/>
      <c r="Q81" s="802"/>
      <c r="R81" s="800"/>
      <c r="S81" s="801"/>
      <c r="T81" s="802"/>
      <c r="U81" s="812">
        <f>SUM(C81:T81)</f>
        <v>23</v>
      </c>
      <c r="V81" s="5"/>
    </row>
    <row r="82" spans="1:21" ht="15" customHeight="1">
      <c r="A82" s="144"/>
      <c r="B82" s="387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6"/>
    </row>
    <row r="83" spans="1:21" ht="15" customHeight="1" thickBot="1">
      <c r="A83" s="147"/>
      <c r="B83" s="361" t="s">
        <v>130</v>
      </c>
      <c r="C83" s="148"/>
      <c r="D83" s="149"/>
      <c r="E83" s="149"/>
      <c r="F83" s="149"/>
      <c r="G83" s="149"/>
      <c r="H83" s="149"/>
      <c r="I83" s="149"/>
      <c r="J83" s="148"/>
      <c r="K83" s="148"/>
      <c r="L83" s="149"/>
      <c r="M83" s="149"/>
      <c r="N83" s="149"/>
      <c r="O83" s="149"/>
      <c r="P83" s="149"/>
      <c r="Q83" s="149"/>
      <c r="R83" s="148"/>
      <c r="S83" s="148"/>
      <c r="T83" s="148"/>
      <c r="U83" s="150"/>
    </row>
    <row r="84" spans="1:22" ht="22.5">
      <c r="A84" s="151"/>
      <c r="B84" s="388" t="s">
        <v>131</v>
      </c>
      <c r="C84" s="848">
        <f>C7+C32+C43+C56+C60+C69+C76+C80</f>
        <v>4474</v>
      </c>
      <c r="D84" s="849">
        <f>D7+D32+D43+D56+D60+D69+D76+D80</f>
        <v>1032</v>
      </c>
      <c r="E84" s="719">
        <f>E76+E69+E60+E43+E32+E7+E80</f>
        <v>4049.67</v>
      </c>
      <c r="F84" s="848">
        <f>F76+F69+F60+F43+F32+F7+F80+F56</f>
        <v>4292</v>
      </c>
      <c r="G84" s="849">
        <f>G76+G69+G60+G43+G32+G7+G80</f>
        <v>0</v>
      </c>
      <c r="H84" s="850">
        <f aca="true" t="shared" si="13" ref="H84:T84">H76+H69+H60+H43+H32+H7+H80+H56</f>
        <v>8550</v>
      </c>
      <c r="I84" s="848">
        <f t="shared" si="13"/>
        <v>2267</v>
      </c>
      <c r="J84" s="849">
        <f t="shared" si="13"/>
        <v>3165</v>
      </c>
      <c r="K84" s="850">
        <f t="shared" si="13"/>
        <v>829</v>
      </c>
      <c r="L84" s="848">
        <f t="shared" si="13"/>
        <v>155</v>
      </c>
      <c r="M84" s="849">
        <f t="shared" si="13"/>
        <v>0</v>
      </c>
      <c r="N84" s="850">
        <f t="shared" si="13"/>
        <v>75</v>
      </c>
      <c r="O84" s="848">
        <f t="shared" si="13"/>
        <v>60</v>
      </c>
      <c r="P84" s="849">
        <f t="shared" si="13"/>
        <v>0</v>
      </c>
      <c r="Q84" s="851">
        <f t="shared" si="13"/>
        <v>0</v>
      </c>
      <c r="R84" s="848">
        <f t="shared" si="13"/>
        <v>110</v>
      </c>
      <c r="S84" s="849">
        <f t="shared" si="13"/>
        <v>0</v>
      </c>
      <c r="T84" s="851">
        <f t="shared" si="13"/>
        <v>0</v>
      </c>
      <c r="U84" s="852">
        <f>U76+U69+U43+U60+U32+U7+U80+U56</f>
        <v>29058.67</v>
      </c>
      <c r="V84" s="805"/>
    </row>
    <row r="85" spans="1:21" ht="15" customHeight="1">
      <c r="A85" s="151"/>
      <c r="B85" s="389"/>
      <c r="C85" s="158"/>
      <c r="D85" s="158"/>
      <c r="E85" s="158"/>
      <c r="F85" s="158"/>
      <c r="G85" s="158"/>
      <c r="H85" s="159"/>
      <c r="I85" s="158"/>
      <c r="J85" s="158"/>
      <c r="K85" s="158"/>
      <c r="L85" s="158"/>
      <c r="M85" s="159"/>
      <c r="N85" s="159"/>
      <c r="O85" s="158"/>
      <c r="P85" s="158"/>
      <c r="Q85" s="158"/>
      <c r="R85" s="158"/>
      <c r="S85" s="158"/>
      <c r="T85" s="158"/>
      <c r="U85" s="160"/>
    </row>
    <row r="86" spans="1:21" ht="15" customHeight="1">
      <c r="A86" s="161"/>
      <c r="B86" s="967" t="s">
        <v>3</v>
      </c>
      <c r="C86" s="968"/>
      <c r="D86" s="968"/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968"/>
      <c r="P86" s="968"/>
      <c r="Q86" s="969"/>
      <c r="R86" s="806"/>
      <c r="S86" s="806"/>
      <c r="T86" s="806"/>
      <c r="U86" s="807">
        <f>C84+F84+I84+L84+O84+R84</f>
        <v>11358</v>
      </c>
    </row>
    <row r="87" spans="1:22" ht="15" customHeight="1">
      <c r="A87" s="161"/>
      <c r="B87" s="967" t="s">
        <v>132</v>
      </c>
      <c r="C87" s="968"/>
      <c r="D87" s="968"/>
      <c r="E87" s="968"/>
      <c r="F87" s="968"/>
      <c r="G87" s="968"/>
      <c r="H87" s="968"/>
      <c r="I87" s="968"/>
      <c r="J87" s="968"/>
      <c r="K87" s="968"/>
      <c r="L87" s="968"/>
      <c r="M87" s="968"/>
      <c r="N87" s="968"/>
      <c r="O87" s="968"/>
      <c r="P87" s="968"/>
      <c r="Q87" s="969"/>
      <c r="R87" s="806"/>
      <c r="S87" s="806"/>
      <c r="T87" s="806"/>
      <c r="U87" s="807">
        <f>D84+G84+J84+M84+P84+S84</f>
        <v>4197</v>
      </c>
      <c r="V87" s="18"/>
    </row>
    <row r="88" spans="1:23" ht="15" customHeight="1" thickBot="1">
      <c r="A88" s="161"/>
      <c r="B88" s="962" t="s">
        <v>318</v>
      </c>
      <c r="C88" s="963"/>
      <c r="D88" s="963"/>
      <c r="E88" s="963"/>
      <c r="F88" s="963"/>
      <c r="G88" s="963"/>
      <c r="H88" s="963"/>
      <c r="I88" s="963"/>
      <c r="J88" s="963"/>
      <c r="K88" s="963"/>
      <c r="L88" s="963"/>
      <c r="M88" s="963"/>
      <c r="N88" s="963"/>
      <c r="O88" s="963"/>
      <c r="P88" s="963"/>
      <c r="Q88" s="964"/>
      <c r="R88" s="808"/>
      <c r="S88" s="808"/>
      <c r="T88" s="808"/>
      <c r="U88" s="809">
        <f>E84+H84+K84+N84+Q84+T84</f>
        <v>13503.67</v>
      </c>
      <c r="V88" s="163"/>
      <c r="W88" s="193"/>
    </row>
    <row r="89" spans="1:23" ht="21" customHeight="1">
      <c r="A89" s="875"/>
      <c r="B89" s="390" t="s">
        <v>265</v>
      </c>
      <c r="C89" s="876"/>
      <c r="D89" s="876"/>
      <c r="E89" s="876"/>
      <c r="F89" s="876"/>
      <c r="G89" s="876"/>
      <c r="H89" s="876"/>
      <c r="I89" s="876"/>
      <c r="J89" s="876"/>
      <c r="K89" s="876"/>
      <c r="L89" s="876"/>
      <c r="M89" s="876"/>
      <c r="N89" s="876"/>
      <c r="O89" s="876"/>
      <c r="P89" s="876"/>
      <c r="Q89" s="876"/>
      <c r="R89" s="876"/>
      <c r="S89" s="876"/>
      <c r="T89" s="876"/>
      <c r="U89" s="877"/>
      <c r="V89" s="1"/>
      <c r="W89" s="1"/>
    </row>
    <row r="90" spans="1:23" ht="30.75" customHeight="1">
      <c r="A90" s="875"/>
      <c r="B90" s="604" t="s">
        <v>256</v>
      </c>
      <c r="C90" s="876"/>
      <c r="D90" s="876"/>
      <c r="E90" s="876"/>
      <c r="F90" s="876"/>
      <c r="G90" s="876" t="s">
        <v>319</v>
      </c>
      <c r="H90" s="876"/>
      <c r="I90" s="876"/>
      <c r="J90" s="876"/>
      <c r="K90" s="876"/>
      <c r="L90" s="876"/>
      <c r="M90" s="876"/>
      <c r="N90" s="876"/>
      <c r="O90" s="876"/>
      <c r="P90" s="876"/>
      <c r="Q90" s="876"/>
      <c r="R90" s="876"/>
      <c r="S90" s="876"/>
      <c r="T90" s="876"/>
      <c r="U90" s="877"/>
      <c r="V90" s="1"/>
      <c r="W90" s="1"/>
    </row>
    <row r="91" spans="1:23" ht="32.25" customHeight="1">
      <c r="A91" s="875"/>
      <c r="B91" s="604" t="s">
        <v>258</v>
      </c>
      <c r="C91" s="876"/>
      <c r="D91" s="876"/>
      <c r="E91" s="876"/>
      <c r="F91" s="876"/>
      <c r="G91" s="876" t="s">
        <v>267</v>
      </c>
      <c r="H91" s="876"/>
      <c r="I91" s="876"/>
      <c r="J91" s="876"/>
      <c r="K91" s="876"/>
      <c r="L91" s="876"/>
      <c r="M91" s="876"/>
      <c r="N91" s="876"/>
      <c r="O91" s="876"/>
      <c r="P91" s="876"/>
      <c r="Q91" s="876"/>
      <c r="R91" s="876"/>
      <c r="S91" s="876"/>
      <c r="T91" s="876"/>
      <c r="U91" s="877"/>
      <c r="V91" s="1"/>
      <c r="W91" s="1"/>
    </row>
    <row r="92" spans="1:23" ht="32.25" customHeight="1">
      <c r="A92" s="875"/>
      <c r="B92" s="604" t="s">
        <v>259</v>
      </c>
      <c r="C92" s="876"/>
      <c r="D92" s="876"/>
      <c r="E92" s="876"/>
      <c r="F92" s="876"/>
      <c r="G92" s="876"/>
      <c r="H92" s="876"/>
      <c r="I92" s="876"/>
      <c r="J92" s="876"/>
      <c r="K92" s="876"/>
      <c r="L92" s="876"/>
      <c r="M92" s="876"/>
      <c r="N92" s="876"/>
      <c r="O92" s="876"/>
      <c r="P92" s="876"/>
      <c r="Q92" s="876"/>
      <c r="R92" s="876"/>
      <c r="S92" s="876"/>
      <c r="T92" s="876"/>
      <c r="U92" s="877"/>
      <c r="V92" s="1"/>
      <c r="W92" s="1"/>
    </row>
    <row r="93" spans="1:23" ht="32.25" customHeight="1">
      <c r="A93" s="875"/>
      <c r="B93" s="604" t="s">
        <v>257</v>
      </c>
      <c r="C93" s="876"/>
      <c r="D93" s="876"/>
      <c r="E93" s="876"/>
      <c r="F93" s="876"/>
      <c r="G93" s="876"/>
      <c r="H93" s="876"/>
      <c r="I93" s="876"/>
      <c r="J93" s="876"/>
      <c r="K93" s="876"/>
      <c r="L93" s="876"/>
      <c r="M93" s="876"/>
      <c r="N93" s="876"/>
      <c r="O93" s="876"/>
      <c r="P93" s="876"/>
      <c r="Q93" s="876"/>
      <c r="R93" s="876"/>
      <c r="S93" s="876"/>
      <c r="T93" s="876"/>
      <c r="U93" s="877"/>
      <c r="V93" s="1"/>
      <c r="W93" s="1"/>
    </row>
    <row r="94" spans="1:23" ht="35.25" customHeight="1">
      <c r="A94" s="875"/>
      <c r="B94" s="604"/>
      <c r="C94" s="876"/>
      <c r="D94" s="876"/>
      <c r="E94" s="876"/>
      <c r="F94" s="876"/>
      <c r="G94" s="876"/>
      <c r="H94" s="876"/>
      <c r="I94" s="876"/>
      <c r="J94" s="876"/>
      <c r="K94" s="876"/>
      <c r="L94" s="876"/>
      <c r="M94" s="876"/>
      <c r="N94" s="876"/>
      <c r="O94" s="876"/>
      <c r="P94" s="876"/>
      <c r="Q94" s="876"/>
      <c r="R94" s="876"/>
      <c r="S94" s="876"/>
      <c r="T94" s="876"/>
      <c r="U94" s="877"/>
      <c r="V94" s="1"/>
      <c r="W94" s="1"/>
    </row>
    <row r="95" spans="1:23" ht="35.25" customHeight="1">
      <c r="A95" s="190"/>
      <c r="B95" s="604"/>
      <c r="C95" s="1"/>
      <c r="D95" s="1"/>
      <c r="E95" s="1"/>
      <c r="F95" s="1"/>
      <c r="G95" s="1"/>
      <c r="H95" s="1"/>
      <c r="I95" s="1"/>
      <c r="J95" s="1"/>
      <c r="L95" s="1"/>
      <c r="M95" s="1"/>
      <c r="N95" s="1"/>
      <c r="O95" s="1"/>
      <c r="P95" s="1"/>
      <c r="Q95" s="1"/>
      <c r="R95" s="1"/>
      <c r="S95" s="1"/>
      <c r="T95" s="1"/>
      <c r="U95" s="191"/>
      <c r="V95" s="1"/>
      <c r="W95" s="1"/>
    </row>
    <row r="96" spans="1:23" ht="65.25" customHeight="1">
      <c r="A96" s="190"/>
      <c r="B96" s="605"/>
      <c r="C96" s="1"/>
      <c r="D96" s="1"/>
      <c r="E96" s="1"/>
      <c r="F96" s="1"/>
      <c r="G96" s="1"/>
      <c r="H96" s="1"/>
      <c r="I96" s="1"/>
      <c r="J96" s="1"/>
      <c r="L96" s="1"/>
      <c r="M96" s="1"/>
      <c r="N96" s="1"/>
      <c r="O96" s="1"/>
      <c r="P96" s="1"/>
      <c r="Q96" s="1"/>
      <c r="R96" s="191"/>
      <c r="S96" s="1"/>
      <c r="T96" s="1"/>
      <c r="U96" s="191"/>
      <c r="V96" s="1"/>
      <c r="W96" s="1"/>
    </row>
    <row r="97" spans="1:23" ht="65.25" customHeight="1">
      <c r="A97" s="190"/>
      <c r="B97" s="605"/>
      <c r="C97" s="1"/>
      <c r="D97" s="1"/>
      <c r="E97" s="1"/>
      <c r="F97" s="1"/>
      <c r="G97" s="1"/>
      <c r="H97" s="1"/>
      <c r="I97" s="1"/>
      <c r="J97" s="1"/>
      <c r="L97" s="1"/>
      <c r="M97" s="1"/>
      <c r="N97" s="1"/>
      <c r="O97" s="1"/>
      <c r="P97" s="1"/>
      <c r="Q97" s="1"/>
      <c r="R97" s="191"/>
      <c r="S97" s="1"/>
      <c r="T97" s="1"/>
      <c r="U97" s="191"/>
      <c r="V97" s="1"/>
      <c r="W97" s="1"/>
    </row>
    <row r="98" spans="1:23" ht="15" customHeight="1">
      <c r="A98" s="190"/>
      <c r="B98" s="391"/>
      <c r="C98" s="1"/>
      <c r="D98" s="1"/>
      <c r="E98" s="1"/>
      <c r="F98" s="1"/>
      <c r="G98" s="1"/>
      <c r="H98" s="1"/>
      <c r="I98" s="1"/>
      <c r="J98" s="1"/>
      <c r="L98" s="1"/>
      <c r="M98" s="1"/>
      <c r="N98" s="1"/>
      <c r="O98" s="1"/>
      <c r="P98" s="1"/>
      <c r="Q98" s="1"/>
      <c r="R98" s="1"/>
      <c r="S98" s="1"/>
      <c r="T98" s="1"/>
      <c r="U98" s="191"/>
      <c r="V98" s="1"/>
      <c r="W98" s="1"/>
    </row>
    <row r="99" spans="1:23" ht="15" customHeight="1">
      <c r="A99" s="190"/>
      <c r="B99" s="392"/>
      <c r="C99" s="1"/>
      <c r="D99" s="1"/>
      <c r="E99" s="1"/>
      <c r="F99" s="1"/>
      <c r="G99" s="1"/>
      <c r="H99" s="1"/>
      <c r="I99" s="1"/>
      <c r="J99" s="1"/>
      <c r="L99" s="1"/>
      <c r="M99" s="1"/>
      <c r="N99" s="1"/>
      <c r="O99" s="1"/>
      <c r="P99" s="1"/>
      <c r="Q99" s="1"/>
      <c r="R99" s="1"/>
      <c r="S99" s="1"/>
      <c r="T99" s="1"/>
      <c r="U99" s="191"/>
      <c r="V99" s="1"/>
      <c r="W99" s="1"/>
    </row>
    <row r="100" spans="1:23" ht="15" customHeight="1">
      <c r="A100" s="190"/>
      <c r="B100" s="392"/>
      <c r="C100" s="1"/>
      <c r="D100" s="1"/>
      <c r="E100" s="1"/>
      <c r="F100" s="1"/>
      <c r="G100" s="1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191"/>
      <c r="V100" s="1"/>
      <c r="W100" s="1"/>
    </row>
    <row r="101" spans="1:23" ht="15" customHeight="1">
      <c r="A101" s="190"/>
      <c r="B101" s="391"/>
      <c r="C101" s="1"/>
      <c r="D101" s="1"/>
      <c r="E101" s="1"/>
      <c r="F101" s="1"/>
      <c r="G101" s="1"/>
      <c r="H101" s="1"/>
      <c r="I101" s="1"/>
      <c r="J101" s="1"/>
      <c r="L101" s="1"/>
      <c r="M101" s="1"/>
      <c r="N101" s="1"/>
      <c r="O101" s="1"/>
      <c r="P101" s="1"/>
      <c r="Q101" s="1"/>
      <c r="R101" s="1"/>
      <c r="S101" s="1"/>
      <c r="T101" s="1"/>
      <c r="U101" s="191"/>
      <c r="V101" s="1"/>
      <c r="W101" s="1"/>
    </row>
    <row r="102" spans="1:23" ht="15" customHeight="1">
      <c r="A102" s="190"/>
      <c r="B102" s="391"/>
      <c r="C102" s="1"/>
      <c r="D102" s="1"/>
      <c r="E102" s="1"/>
      <c r="F102" s="1"/>
      <c r="G102" s="1"/>
      <c r="H102" s="1"/>
      <c r="I102" s="1"/>
      <c r="J102" s="1"/>
      <c r="L102" s="1"/>
      <c r="M102" s="1"/>
      <c r="N102" s="1"/>
      <c r="O102" s="1"/>
      <c r="P102" s="1"/>
      <c r="Q102" s="1"/>
      <c r="R102" s="1"/>
      <c r="S102" s="1"/>
      <c r="T102" s="1"/>
      <c r="U102" s="191"/>
      <c r="V102" s="1"/>
      <c r="W102" s="1"/>
    </row>
    <row r="103" spans="1:23" ht="15" customHeight="1">
      <c r="A103" s="190"/>
      <c r="B103" s="391"/>
      <c r="C103" s="1"/>
      <c r="D103" s="1"/>
      <c r="E103" s="1"/>
      <c r="F103" s="1"/>
      <c r="G103" s="1"/>
      <c r="H103" s="1"/>
      <c r="I103" s="1"/>
      <c r="J103" s="1"/>
      <c r="L103" s="1"/>
      <c r="M103" s="1"/>
      <c r="N103" s="1"/>
      <c r="O103" s="1"/>
      <c r="P103" s="1"/>
      <c r="Q103" s="1"/>
      <c r="R103" s="1"/>
      <c r="S103" s="1"/>
      <c r="T103" s="1"/>
      <c r="U103" s="191"/>
      <c r="V103" s="1"/>
      <c r="W103" s="1"/>
    </row>
    <row r="104" spans="1:23" ht="15" customHeight="1">
      <c r="A104" s="190"/>
      <c r="B104" s="391"/>
      <c r="C104" s="1"/>
      <c r="D104" s="1"/>
      <c r="E104" s="1"/>
      <c r="F104" s="1"/>
      <c r="G104" s="1"/>
      <c r="H104" s="1"/>
      <c r="I104" s="1"/>
      <c r="J104" s="1"/>
      <c r="L104" s="1"/>
      <c r="M104" s="1"/>
      <c r="N104" s="1"/>
      <c r="O104" s="1"/>
      <c r="P104" s="1"/>
      <c r="Q104" s="1"/>
      <c r="R104" s="1"/>
      <c r="S104" s="1"/>
      <c r="T104" s="1"/>
      <c r="U104" s="191"/>
      <c r="V104" s="1"/>
      <c r="W104" s="1"/>
    </row>
    <row r="105" spans="1:23" ht="15" customHeight="1">
      <c r="A105" s="190"/>
      <c r="B105" s="391"/>
      <c r="C105" s="1"/>
      <c r="D105" s="1"/>
      <c r="E105" s="1"/>
      <c r="F105" s="1"/>
      <c r="G105" s="1"/>
      <c r="H105" s="1"/>
      <c r="I105" s="1"/>
      <c r="J105" s="1"/>
      <c r="L105" s="1"/>
      <c r="M105" s="1"/>
      <c r="N105" s="1"/>
      <c r="O105" s="1"/>
      <c r="P105" s="1"/>
      <c r="Q105" s="1"/>
      <c r="R105" s="1"/>
      <c r="S105" s="1"/>
      <c r="T105" s="1"/>
      <c r="U105" s="191"/>
      <c r="V105" s="1"/>
      <c r="W105" s="1"/>
    </row>
    <row r="106" spans="1:23" ht="15" customHeight="1">
      <c r="A106" s="190"/>
      <c r="B106" s="391"/>
      <c r="C106" s="1"/>
      <c r="D106" s="1"/>
      <c r="E106" s="1"/>
      <c r="F106" s="1"/>
      <c r="G106" s="1"/>
      <c r="H106" s="1"/>
      <c r="I106" s="1"/>
      <c r="J106" s="1"/>
      <c r="L106" s="1"/>
      <c r="M106" s="1"/>
      <c r="N106" s="1"/>
      <c r="O106" s="1"/>
      <c r="P106" s="1"/>
      <c r="Q106" s="1"/>
      <c r="R106" s="1"/>
      <c r="S106" s="1"/>
      <c r="T106" s="1"/>
      <c r="U106" s="191"/>
      <c r="V106" s="1"/>
      <c r="W106" s="1"/>
    </row>
    <row r="107" spans="1:23" ht="15" customHeight="1">
      <c r="A107" s="190"/>
      <c r="B107" s="391"/>
      <c r="C107" s="1"/>
      <c r="D107" s="1"/>
      <c r="E107" s="1"/>
      <c r="F107" s="1"/>
      <c r="G107" s="1"/>
      <c r="H107" s="1"/>
      <c r="I107" s="1"/>
      <c r="J107" s="1"/>
      <c r="L107" s="1"/>
      <c r="M107" s="1"/>
      <c r="N107" s="1"/>
      <c r="O107" s="1"/>
      <c r="P107" s="1"/>
      <c r="Q107" s="1"/>
      <c r="R107" s="1"/>
      <c r="S107" s="1"/>
      <c r="T107" s="1"/>
      <c r="U107" s="191"/>
      <c r="V107" s="1"/>
      <c r="W107" s="1"/>
    </row>
    <row r="108" spans="1:23" ht="15" customHeight="1">
      <c r="A108" s="190"/>
      <c r="B108" s="391"/>
      <c r="C108" s="1"/>
      <c r="D108" s="1"/>
      <c r="E108" s="1"/>
      <c r="F108" s="1"/>
      <c r="G108" s="1"/>
      <c r="H108" s="1"/>
      <c r="I108" s="1"/>
      <c r="J108" s="1"/>
      <c r="L108" s="1"/>
      <c r="M108" s="1"/>
      <c r="N108" s="1"/>
      <c r="O108" s="1"/>
      <c r="P108" s="1"/>
      <c r="Q108" s="1"/>
      <c r="R108" s="1"/>
      <c r="S108" s="1"/>
      <c r="T108" s="1"/>
      <c r="U108" s="191"/>
      <c r="V108" s="1"/>
      <c r="W108" s="1"/>
    </row>
    <row r="109" spans="1:23" ht="15" customHeight="1">
      <c r="A109" s="190"/>
      <c r="B109" s="391"/>
      <c r="C109" s="1"/>
      <c r="D109" s="1"/>
      <c r="E109" s="1"/>
      <c r="F109" s="1"/>
      <c r="G109" s="1"/>
      <c r="H109" s="1"/>
      <c r="I109" s="1"/>
      <c r="J109" s="1"/>
      <c r="L109" s="1"/>
      <c r="M109" s="1"/>
      <c r="N109" s="1"/>
      <c r="O109" s="1"/>
      <c r="P109" s="1"/>
      <c r="Q109" s="1"/>
      <c r="R109" s="1"/>
      <c r="S109" s="1"/>
      <c r="T109" s="1"/>
      <c r="U109" s="191"/>
      <c r="V109" s="1"/>
      <c r="W109" s="1"/>
    </row>
    <row r="110" spans="1:23" ht="15" customHeight="1">
      <c r="A110" s="190"/>
      <c r="B110" s="391"/>
      <c r="C110" s="1"/>
      <c r="D110" s="1"/>
      <c r="E110" s="1"/>
      <c r="F110" s="1"/>
      <c r="G110" s="1"/>
      <c r="H110" s="1"/>
      <c r="I110" s="1"/>
      <c r="J110" s="1"/>
      <c r="L110" s="1"/>
      <c r="M110" s="1"/>
      <c r="N110" s="1"/>
      <c r="O110" s="1"/>
      <c r="P110" s="1"/>
      <c r="Q110" s="1"/>
      <c r="R110" s="1"/>
      <c r="S110" s="1"/>
      <c r="T110" s="1"/>
      <c r="U110" s="191"/>
      <c r="V110" s="1"/>
      <c r="W110" s="1"/>
    </row>
    <row r="111" spans="1:23" ht="15" customHeight="1">
      <c r="A111" s="190"/>
      <c r="B111" s="391"/>
      <c r="C111" s="1"/>
      <c r="D111" s="1"/>
      <c r="E111" s="1"/>
      <c r="F111" s="1"/>
      <c r="G111" s="1"/>
      <c r="H111" s="1"/>
      <c r="I111" s="1"/>
      <c r="J111" s="1"/>
      <c r="L111" s="1"/>
      <c r="M111" s="1"/>
      <c r="N111" s="1"/>
      <c r="O111" s="1"/>
      <c r="P111" s="1"/>
      <c r="Q111" s="1"/>
      <c r="R111" s="1"/>
      <c r="S111" s="1"/>
      <c r="T111" s="1"/>
      <c r="U111" s="191"/>
      <c r="V111" s="1"/>
      <c r="W111" s="1"/>
    </row>
    <row r="112" spans="1:23" ht="15" customHeight="1">
      <c r="A112" s="190"/>
      <c r="B112" s="391"/>
      <c r="C112" s="1"/>
      <c r="D112" s="1"/>
      <c r="E112" s="1"/>
      <c r="F112" s="1"/>
      <c r="G112" s="1"/>
      <c r="H112" s="1"/>
      <c r="I112" s="1"/>
      <c r="J112" s="1"/>
      <c r="L112" s="1"/>
      <c r="M112" s="1"/>
      <c r="N112" s="1"/>
      <c r="O112" s="1"/>
      <c r="P112" s="1"/>
      <c r="Q112" s="1"/>
      <c r="R112" s="1"/>
      <c r="S112" s="1"/>
      <c r="T112" s="1"/>
      <c r="U112" s="191"/>
      <c r="V112" s="1"/>
      <c r="W112" s="1"/>
    </row>
    <row r="113" spans="1:23" ht="15" customHeight="1">
      <c r="A113" s="190"/>
      <c r="B113" s="391"/>
      <c r="C113" s="1"/>
      <c r="D113" s="1"/>
      <c r="E113" s="1"/>
      <c r="F113" s="1"/>
      <c r="G113" s="1"/>
      <c r="H113" s="1"/>
      <c r="I113" s="1"/>
      <c r="J113" s="1"/>
      <c r="L113" s="1"/>
      <c r="M113" s="1"/>
      <c r="N113" s="1"/>
      <c r="O113" s="1"/>
      <c r="P113" s="1"/>
      <c r="Q113" s="1"/>
      <c r="R113" s="1"/>
      <c r="S113" s="1"/>
      <c r="T113" s="1"/>
      <c r="U113" s="191"/>
      <c r="V113" s="1"/>
      <c r="W113" s="1"/>
    </row>
    <row r="114" spans="1:23" ht="15" customHeight="1">
      <c r="A114" s="190"/>
      <c r="B114" s="391"/>
      <c r="C114" s="1"/>
      <c r="D114" s="1"/>
      <c r="E114" s="1"/>
      <c r="F114" s="1"/>
      <c r="G114" s="1"/>
      <c r="H114" s="1"/>
      <c r="I114" s="1"/>
      <c r="J114" s="1"/>
      <c r="L114" s="1"/>
      <c r="M114" s="1"/>
      <c r="N114" s="1"/>
      <c r="O114" s="1"/>
      <c r="P114" s="1"/>
      <c r="Q114" s="1"/>
      <c r="R114" s="1"/>
      <c r="S114" s="1"/>
      <c r="T114" s="1"/>
      <c r="U114" s="191"/>
      <c r="V114" s="1"/>
      <c r="W114" s="1"/>
    </row>
    <row r="115" spans="1:23" ht="15" customHeight="1">
      <c r="A115" s="190"/>
      <c r="B115" s="391"/>
      <c r="C115" s="1"/>
      <c r="D115" s="1"/>
      <c r="E115" s="1"/>
      <c r="F115" s="1"/>
      <c r="G115" s="1"/>
      <c r="H115" s="1"/>
      <c r="I115" s="1"/>
      <c r="J115" s="1"/>
      <c r="L115" s="1"/>
      <c r="M115" s="1"/>
      <c r="N115" s="1"/>
      <c r="O115" s="1"/>
      <c r="P115" s="1"/>
      <c r="Q115" s="1"/>
      <c r="R115" s="1"/>
      <c r="S115" s="1"/>
      <c r="T115" s="1"/>
      <c r="U115" s="191"/>
      <c r="V115" s="1"/>
      <c r="W115" s="1"/>
    </row>
    <row r="116" spans="1:23" ht="15" customHeight="1">
      <c r="A116" s="190"/>
      <c r="B116" s="391"/>
      <c r="C116" s="1"/>
      <c r="D116" s="1"/>
      <c r="E116" s="1"/>
      <c r="F116" s="1"/>
      <c r="G116" s="1"/>
      <c r="H116" s="1"/>
      <c r="I116" s="1"/>
      <c r="J116" s="1"/>
      <c r="L116" s="1"/>
      <c r="M116" s="1"/>
      <c r="N116" s="1"/>
      <c r="O116" s="1"/>
      <c r="P116" s="1"/>
      <c r="Q116" s="1"/>
      <c r="R116" s="1"/>
      <c r="S116" s="1"/>
      <c r="T116" s="1"/>
      <c r="U116" s="191"/>
      <c r="V116" s="1"/>
      <c r="W116" s="1"/>
    </row>
    <row r="117" spans="1:23" ht="15" customHeight="1">
      <c r="A117" s="190"/>
      <c r="B117" s="391"/>
      <c r="C117" s="1"/>
      <c r="D117" s="1"/>
      <c r="E117" s="1"/>
      <c r="F117" s="1"/>
      <c r="G117" s="1"/>
      <c r="H117" s="1"/>
      <c r="I117" s="1"/>
      <c r="J117" s="1"/>
      <c r="L117" s="1"/>
      <c r="M117" s="1"/>
      <c r="N117" s="1"/>
      <c r="O117" s="1"/>
      <c r="P117" s="1"/>
      <c r="Q117" s="1"/>
      <c r="R117" s="1"/>
      <c r="S117" s="1"/>
      <c r="T117" s="1"/>
      <c r="U117" s="191"/>
      <c r="V117" s="1"/>
      <c r="W117" s="1"/>
    </row>
    <row r="118" spans="1:23" ht="15" customHeight="1">
      <c r="A118" s="190"/>
      <c r="B118" s="391"/>
      <c r="C118" s="1"/>
      <c r="D118" s="1"/>
      <c r="E118" s="1"/>
      <c r="F118" s="1"/>
      <c r="G118" s="1"/>
      <c r="H118" s="1"/>
      <c r="I118" s="1"/>
      <c r="J118" s="1"/>
      <c r="L118" s="1"/>
      <c r="M118" s="1"/>
      <c r="N118" s="1"/>
      <c r="O118" s="1"/>
      <c r="P118" s="1"/>
      <c r="Q118" s="1"/>
      <c r="R118" s="1"/>
      <c r="S118" s="1"/>
      <c r="T118" s="1"/>
      <c r="U118" s="191"/>
      <c r="V118" s="1"/>
      <c r="W118" s="1"/>
    </row>
    <row r="119" spans="1:23" ht="15" customHeight="1">
      <c r="A119" s="190"/>
      <c r="B119" s="391"/>
      <c r="C119" s="1"/>
      <c r="D119" s="1"/>
      <c r="E119" s="1"/>
      <c r="F119" s="1"/>
      <c r="G119" s="1"/>
      <c r="H119" s="1"/>
      <c r="I119" s="1"/>
      <c r="J119" s="1"/>
      <c r="L119" s="1"/>
      <c r="M119" s="1"/>
      <c r="N119" s="1"/>
      <c r="O119" s="1"/>
      <c r="P119" s="1"/>
      <c r="Q119" s="1"/>
      <c r="R119" s="1"/>
      <c r="S119" s="1"/>
      <c r="T119" s="1"/>
      <c r="U119" s="191"/>
      <c r="V119" s="1"/>
      <c r="W119" s="1"/>
    </row>
    <row r="120" spans="1:23" ht="15" customHeight="1">
      <c r="A120" s="190"/>
      <c r="B120" s="391"/>
      <c r="C120" s="1"/>
      <c r="D120" s="1"/>
      <c r="E120" s="1"/>
      <c r="F120" s="1"/>
      <c r="G120" s="1"/>
      <c r="H120" s="1"/>
      <c r="I120" s="1"/>
      <c r="J120" s="1"/>
      <c r="L120" s="1"/>
      <c r="M120" s="1"/>
      <c r="N120" s="1"/>
      <c r="O120" s="1"/>
      <c r="P120" s="1"/>
      <c r="Q120" s="1"/>
      <c r="R120" s="1"/>
      <c r="S120" s="1"/>
      <c r="T120" s="1"/>
      <c r="U120" s="191"/>
      <c r="V120" s="1"/>
      <c r="W120" s="1"/>
    </row>
    <row r="121" spans="1:23" ht="15" customHeight="1">
      <c r="A121" s="190"/>
      <c r="B121" s="391"/>
      <c r="C121" s="1"/>
      <c r="D121" s="1"/>
      <c r="E121" s="1"/>
      <c r="F121" s="1"/>
      <c r="G121" s="1"/>
      <c r="H121" s="1"/>
      <c r="I121" s="1"/>
      <c r="J121" s="1"/>
      <c r="L121" s="1"/>
      <c r="M121" s="1"/>
      <c r="N121" s="1"/>
      <c r="O121" s="1"/>
      <c r="P121" s="1"/>
      <c r="Q121" s="1"/>
      <c r="R121" s="1"/>
      <c r="S121" s="1"/>
      <c r="T121" s="1"/>
      <c r="U121" s="191"/>
      <c r="V121" s="1"/>
      <c r="W121" s="1"/>
    </row>
    <row r="122" spans="1:23" ht="15" customHeight="1">
      <c r="A122" s="190"/>
      <c r="B122" s="391"/>
      <c r="C122" s="1"/>
      <c r="D122" s="1"/>
      <c r="E122" s="1"/>
      <c r="F122" s="1"/>
      <c r="G122" s="1"/>
      <c r="H122" s="1"/>
      <c r="I122" s="1"/>
      <c r="J122" s="1"/>
      <c r="L122" s="1"/>
      <c r="M122" s="1"/>
      <c r="N122" s="1"/>
      <c r="O122" s="1"/>
      <c r="P122" s="1"/>
      <c r="Q122" s="1"/>
      <c r="R122" s="1"/>
      <c r="S122" s="1"/>
      <c r="T122" s="1"/>
      <c r="U122" s="191"/>
      <c r="V122" s="1"/>
      <c r="W122" s="1"/>
    </row>
    <row r="123" spans="1:23" ht="15" customHeight="1">
      <c r="A123" s="190"/>
      <c r="B123" s="391"/>
      <c r="C123" s="1"/>
      <c r="D123" s="1"/>
      <c r="E123" s="1"/>
      <c r="F123" s="1"/>
      <c r="G123" s="1"/>
      <c r="H123" s="1"/>
      <c r="I123" s="1"/>
      <c r="J123" s="1"/>
      <c r="L123" s="1"/>
      <c r="M123" s="1"/>
      <c r="N123" s="1"/>
      <c r="O123" s="1"/>
      <c r="P123" s="1"/>
      <c r="Q123" s="1"/>
      <c r="R123" s="1"/>
      <c r="S123" s="1"/>
      <c r="T123" s="1"/>
      <c r="U123" s="191"/>
      <c r="V123" s="1"/>
      <c r="W123" s="1"/>
    </row>
    <row r="124" spans="1:23" ht="15" customHeight="1">
      <c r="A124" s="190"/>
      <c r="B124" s="391"/>
      <c r="C124" s="1"/>
      <c r="D124" s="1"/>
      <c r="E124" s="1"/>
      <c r="F124" s="1"/>
      <c r="G124" s="1"/>
      <c r="H124" s="1"/>
      <c r="I124" s="1"/>
      <c r="J124" s="1"/>
      <c r="L124" s="1"/>
      <c r="M124" s="1"/>
      <c r="N124" s="1"/>
      <c r="O124" s="1"/>
      <c r="P124" s="1"/>
      <c r="Q124" s="1"/>
      <c r="R124" s="1"/>
      <c r="S124" s="1"/>
      <c r="T124" s="1"/>
      <c r="U124" s="191"/>
      <c r="V124" s="1"/>
      <c r="W124" s="1"/>
    </row>
    <row r="125" spans="1:23" ht="15" customHeight="1">
      <c r="A125" s="190"/>
      <c r="B125" s="391"/>
      <c r="C125" s="1"/>
      <c r="D125" s="1"/>
      <c r="E125" s="1"/>
      <c r="F125" s="1"/>
      <c r="G125" s="1"/>
      <c r="H125" s="1"/>
      <c r="I125" s="1"/>
      <c r="J125" s="1"/>
      <c r="L125" s="1"/>
      <c r="M125" s="1"/>
      <c r="N125" s="1"/>
      <c r="O125" s="1"/>
      <c r="P125" s="1"/>
      <c r="Q125" s="1"/>
      <c r="R125" s="1"/>
      <c r="S125" s="1"/>
      <c r="T125" s="1"/>
      <c r="U125" s="191"/>
      <c r="V125" s="1"/>
      <c r="W125" s="1"/>
    </row>
    <row r="126" spans="1:23" ht="15" customHeight="1">
      <c r="A126" s="190"/>
      <c r="B126" s="391"/>
      <c r="C126" s="1"/>
      <c r="D126" s="1"/>
      <c r="E126" s="1"/>
      <c r="F126" s="1"/>
      <c r="G126" s="1"/>
      <c r="H126" s="1"/>
      <c r="I126" s="1"/>
      <c r="J126" s="1"/>
      <c r="L126" s="1"/>
      <c r="M126" s="1"/>
      <c r="N126" s="1"/>
      <c r="O126" s="1"/>
      <c r="P126" s="1"/>
      <c r="Q126" s="1"/>
      <c r="R126" s="1"/>
      <c r="S126" s="1"/>
      <c r="T126" s="1"/>
      <c r="U126" s="191"/>
      <c r="V126" s="1"/>
      <c r="W126" s="1"/>
    </row>
    <row r="127" spans="1:23" ht="15" customHeight="1">
      <c r="A127" s="190"/>
      <c r="B127" s="391"/>
      <c r="C127" s="1"/>
      <c r="D127" s="1"/>
      <c r="E127" s="1"/>
      <c r="F127" s="1"/>
      <c r="G127" s="1"/>
      <c r="H127" s="1"/>
      <c r="I127" s="1"/>
      <c r="J127" s="1"/>
      <c r="L127" s="1"/>
      <c r="M127" s="1"/>
      <c r="N127" s="1"/>
      <c r="O127" s="1"/>
      <c r="P127" s="1"/>
      <c r="Q127" s="1"/>
      <c r="R127" s="1"/>
      <c r="S127" s="1"/>
      <c r="T127" s="1"/>
      <c r="U127" s="191"/>
      <c r="V127" s="1"/>
      <c r="W127" s="1"/>
    </row>
    <row r="128" spans="1:23" ht="15" customHeight="1">
      <c r="A128" s="190"/>
      <c r="B128" s="391"/>
      <c r="C128" s="1"/>
      <c r="D128" s="1"/>
      <c r="E128" s="1"/>
      <c r="F128" s="1"/>
      <c r="G128" s="1"/>
      <c r="H128" s="1"/>
      <c r="I128" s="1"/>
      <c r="J128" s="1"/>
      <c r="L128" s="1"/>
      <c r="M128" s="1"/>
      <c r="N128" s="1"/>
      <c r="O128" s="1"/>
      <c r="P128" s="1"/>
      <c r="Q128" s="1"/>
      <c r="R128" s="1"/>
      <c r="S128" s="1"/>
      <c r="T128" s="1"/>
      <c r="U128" s="191"/>
      <c r="V128" s="1"/>
      <c r="W128" s="1"/>
    </row>
    <row r="129" spans="1:23" ht="15" customHeight="1">
      <c r="A129" s="190"/>
      <c r="B129" s="391"/>
      <c r="C129" s="1"/>
      <c r="D129" s="1"/>
      <c r="E129" s="1"/>
      <c r="F129" s="1"/>
      <c r="G129" s="1"/>
      <c r="H129" s="1"/>
      <c r="I129" s="1"/>
      <c r="J129" s="1"/>
      <c r="L129" s="1"/>
      <c r="M129" s="1"/>
      <c r="N129" s="1"/>
      <c r="O129" s="1"/>
      <c r="P129" s="1"/>
      <c r="Q129" s="1"/>
      <c r="R129" s="1"/>
      <c r="S129" s="1"/>
      <c r="T129" s="1"/>
      <c r="U129" s="191"/>
      <c r="V129" s="1"/>
      <c r="W129" s="1"/>
    </row>
  </sheetData>
  <mergeCells count="22">
    <mergeCell ref="B67:U67"/>
    <mergeCell ref="B88:Q88"/>
    <mergeCell ref="B74:U74"/>
    <mergeCell ref="B86:Q86"/>
    <mergeCell ref="B87:Q87"/>
    <mergeCell ref="B78:U78"/>
    <mergeCell ref="B41:U41"/>
    <mergeCell ref="B58:U58"/>
    <mergeCell ref="B5:U5"/>
    <mergeCell ref="R3:T3"/>
    <mergeCell ref="B30:E30"/>
    <mergeCell ref="B54:U54"/>
    <mergeCell ref="C2:T2"/>
    <mergeCell ref="B1:U1"/>
    <mergeCell ref="A2:A4"/>
    <mergeCell ref="B2:B4"/>
    <mergeCell ref="U2:U3"/>
    <mergeCell ref="C3:E3"/>
    <mergeCell ref="F3:H3"/>
    <mergeCell ref="I3:K3"/>
    <mergeCell ref="L3:N3"/>
    <mergeCell ref="O3:Q3"/>
  </mergeCells>
  <printOptions horizontalCentered="1" verticalCentered="1"/>
  <pageMargins left="0.3937007874015748" right="0" top="0.03937007874015748" bottom="0.03937007874015748" header="0.2362204724409449" footer="0.2362204724409449"/>
  <pageSetup horizontalDpi="300" verticalDpi="300" orientation="landscape" paperSize="9" scale="60" r:id="rId1"/>
  <headerFooter alignWithMargins="0">
    <oddFooter>&amp;CStrona &amp;P</oddFooter>
  </headerFooter>
  <rowBreaks count="3" manualBreakCount="3">
    <brk id="29" max="20" man="1"/>
    <brk id="53" max="20" man="1"/>
    <brk id="66" max="20" man="1"/>
  </rowBreaks>
  <colBreaks count="1" manualBreakCount="1">
    <brk id="21" max="1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159"/>
  <sheetViews>
    <sheetView view="pageBreakPreview" zoomScale="60" zoomScaleNormal="75" workbookViewId="0" topLeftCell="A1">
      <selection activeCell="E80" sqref="E80"/>
    </sheetView>
  </sheetViews>
  <sheetFormatPr defaultColWidth="9.140625" defaultRowHeight="15" customHeight="1"/>
  <cols>
    <col min="1" max="1" width="9.140625" style="1" customWidth="1"/>
    <col min="2" max="2" width="5.7109375" style="5" customWidth="1"/>
    <col min="3" max="3" width="33.57421875" style="393" customWidth="1"/>
    <col min="4" max="4" width="20.421875" style="166" customWidth="1"/>
    <col min="5" max="5" width="21.00390625" style="6" customWidth="1"/>
    <col min="6" max="6" width="20.421875" style="164" customWidth="1"/>
    <col min="7" max="7" width="8.140625" style="166" hidden="1" customWidth="1"/>
    <col min="8" max="8" width="9.8515625" style="6" hidden="1" customWidth="1"/>
    <col min="9" max="9" width="7.00390625" style="164" hidden="1" customWidth="1"/>
    <col min="10" max="10" width="8.140625" style="166" hidden="1" customWidth="1"/>
    <col min="11" max="11" width="9.8515625" style="6" hidden="1" customWidth="1"/>
    <col min="12" max="12" width="6.8515625" style="1" hidden="1" customWidth="1"/>
    <col min="13" max="13" width="6.421875" style="5" hidden="1" customWidth="1"/>
    <col min="14" max="14" width="7.140625" style="6" hidden="1" customWidth="1"/>
    <col min="15" max="15" width="7.57421875" style="164" hidden="1" customWidth="1"/>
    <col min="16" max="16" width="7.28125" style="166" hidden="1" customWidth="1"/>
    <col min="17" max="17" width="7.00390625" style="6" hidden="1" customWidth="1"/>
    <col min="18" max="18" width="7.421875" style="167" hidden="1" customWidth="1"/>
    <col min="19" max="20" width="7.00390625" style="176" hidden="1" customWidth="1"/>
    <col min="21" max="21" width="6.00390625" style="176" hidden="1" customWidth="1"/>
    <col min="22" max="22" width="11.00390625" style="165" hidden="1" customWidth="1"/>
    <col min="23" max="23" width="9.140625" style="6" customWidth="1"/>
    <col min="24" max="24" width="9.140625" style="164" customWidth="1"/>
    <col min="25" max="16384" width="9.140625" style="1" customWidth="1"/>
  </cols>
  <sheetData>
    <row r="1" spans="2:24" ht="15" customHeight="1">
      <c r="B1" s="1"/>
      <c r="C1" s="39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  <c r="S1" s="1"/>
      <c r="T1" s="1"/>
      <c r="U1" s="1"/>
      <c r="V1" s="191"/>
      <c r="W1" s="1"/>
      <c r="X1" s="1"/>
    </row>
    <row r="2" spans="2:24" ht="26.25" customHeight="1">
      <c r="B2" s="1"/>
      <c r="C2" s="990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2"/>
      <c r="X2" s="2"/>
    </row>
    <row r="3" spans="2:24" ht="15" customHeight="1">
      <c r="B3" s="1008"/>
      <c r="C3" s="1011" t="s">
        <v>1</v>
      </c>
      <c r="D3" s="974" t="s">
        <v>198</v>
      </c>
      <c r="E3" s="975"/>
      <c r="F3" s="975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5"/>
      <c r="T3" s="445"/>
      <c r="U3" s="445"/>
      <c r="V3" s="996" t="s">
        <v>2</v>
      </c>
      <c r="W3" s="2"/>
      <c r="X3" s="2"/>
    </row>
    <row r="4" spans="2:24" ht="24" customHeight="1">
      <c r="B4" s="1009"/>
      <c r="C4" s="1012"/>
      <c r="D4" s="998" t="s">
        <v>199</v>
      </c>
      <c r="E4" s="998"/>
      <c r="F4" s="998"/>
      <c r="G4" s="992">
        <v>2006</v>
      </c>
      <c r="H4" s="992"/>
      <c r="I4" s="992"/>
      <c r="J4" s="992">
        <v>2007</v>
      </c>
      <c r="K4" s="992"/>
      <c r="L4" s="992"/>
      <c r="M4" s="992">
        <v>2008</v>
      </c>
      <c r="N4" s="992"/>
      <c r="O4" s="992"/>
      <c r="P4" s="992">
        <v>2009</v>
      </c>
      <c r="Q4" s="992"/>
      <c r="R4" s="992"/>
      <c r="S4" s="992">
        <v>2010</v>
      </c>
      <c r="T4" s="993"/>
      <c r="U4" s="993"/>
      <c r="V4" s="997"/>
      <c r="W4" s="2"/>
      <c r="X4" s="2"/>
    </row>
    <row r="5" spans="2:24" s="194" customFormat="1" ht="24.75" customHeight="1">
      <c r="B5" s="1010"/>
      <c r="C5" s="1012"/>
      <c r="D5" s="440" t="s">
        <v>3</v>
      </c>
      <c r="E5" s="440" t="s">
        <v>4</v>
      </c>
      <c r="F5" s="440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8" t="s">
        <v>3</v>
      </c>
      <c r="N5" s="8" t="s">
        <v>4</v>
      </c>
      <c r="O5" s="8" t="s">
        <v>5</v>
      </c>
      <c r="P5" s="8" t="s">
        <v>3</v>
      </c>
      <c r="Q5" s="8" t="s">
        <v>4</v>
      </c>
      <c r="R5" s="8" t="s">
        <v>5</v>
      </c>
      <c r="S5" s="8" t="s">
        <v>3</v>
      </c>
      <c r="T5" s="8" t="s">
        <v>4</v>
      </c>
      <c r="U5" s="8" t="s">
        <v>5</v>
      </c>
      <c r="V5" s="446"/>
      <c r="W5" s="15"/>
      <c r="X5" s="15"/>
    </row>
    <row r="6" spans="2:24" ht="21" customHeight="1">
      <c r="B6" s="550"/>
      <c r="C6" s="994" t="s">
        <v>218</v>
      </c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2"/>
      <c r="X6" s="2"/>
    </row>
    <row r="7" spans="2:24" ht="30" customHeight="1">
      <c r="B7" s="551"/>
      <c r="C7" s="447" t="s">
        <v>7</v>
      </c>
      <c r="D7" s="1017" t="s">
        <v>161</v>
      </c>
      <c r="E7" s="908"/>
      <c r="F7" s="1016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2"/>
      <c r="X7" s="2"/>
    </row>
    <row r="8" spans="2:23" s="28" customFormat="1" ht="24.75" customHeight="1" hidden="1">
      <c r="B8" s="532"/>
      <c r="C8" s="449" t="s">
        <v>8</v>
      </c>
      <c r="D8" s="450">
        <f aca="true" t="shared" si="0" ref="D8:R8">SUM(D10:D45)</f>
        <v>1370.05</v>
      </c>
      <c r="E8" s="450">
        <f t="shared" si="0"/>
        <v>2719</v>
      </c>
      <c r="F8" s="450">
        <f t="shared" si="0"/>
        <v>2250.5</v>
      </c>
      <c r="G8" s="450">
        <f t="shared" si="0"/>
        <v>4337.5</v>
      </c>
      <c r="H8" s="450">
        <f t="shared" si="0"/>
        <v>16890</v>
      </c>
      <c r="I8" s="450">
        <f t="shared" si="0"/>
        <v>3176.5</v>
      </c>
      <c r="J8" s="450">
        <f t="shared" si="0"/>
        <v>4827.5</v>
      </c>
      <c r="K8" s="450">
        <f t="shared" si="0"/>
        <v>23160</v>
      </c>
      <c r="L8" s="450">
        <f t="shared" si="0"/>
        <v>3993.5</v>
      </c>
      <c r="M8" s="450">
        <f t="shared" si="0"/>
        <v>2798</v>
      </c>
      <c r="N8" s="450">
        <f t="shared" si="0"/>
        <v>13987</v>
      </c>
      <c r="O8" s="450">
        <f t="shared" si="0"/>
        <v>2485</v>
      </c>
      <c r="P8" s="450">
        <f t="shared" si="0"/>
        <v>5412.5</v>
      </c>
      <c r="Q8" s="450">
        <f t="shared" si="0"/>
        <v>10125</v>
      </c>
      <c r="R8" s="450">
        <f t="shared" si="0"/>
        <v>2362.5</v>
      </c>
      <c r="S8" s="450">
        <f>SUM(S10:S47)</f>
        <v>1500</v>
      </c>
      <c r="T8" s="450">
        <f>SUM(T10:T45)</f>
        <v>8250</v>
      </c>
      <c r="U8" s="450">
        <f>SUM(U10:U47)</f>
        <v>1375</v>
      </c>
      <c r="V8" s="451">
        <f>SUM(D8:U8)</f>
        <v>111019.55</v>
      </c>
      <c r="W8" s="27"/>
    </row>
    <row r="9" spans="2:23" s="28" customFormat="1" ht="39.75" customHeight="1">
      <c r="B9" s="552"/>
      <c r="C9" s="449"/>
      <c r="D9" s="452">
        <f>19550</f>
        <v>19550</v>
      </c>
      <c r="E9" s="452">
        <f>73116</f>
        <v>73116</v>
      </c>
      <c r="F9" s="452">
        <v>15625</v>
      </c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1"/>
      <c r="W9" s="27"/>
    </row>
    <row r="10" spans="2:24" ht="35.25" customHeight="1" hidden="1">
      <c r="B10" s="535" t="s">
        <v>9</v>
      </c>
      <c r="C10" s="454" t="s">
        <v>162</v>
      </c>
      <c r="D10" s="455"/>
      <c r="E10" s="455"/>
      <c r="F10" s="455"/>
      <c r="G10" s="455"/>
      <c r="H10" s="455"/>
      <c r="I10" s="455"/>
      <c r="J10" s="455">
        <v>750</v>
      </c>
      <c r="K10" s="455">
        <v>4500</v>
      </c>
      <c r="L10" s="455">
        <v>750</v>
      </c>
      <c r="M10" s="456">
        <v>750</v>
      </c>
      <c r="N10" s="456">
        <v>4500</v>
      </c>
      <c r="O10" s="456">
        <v>750</v>
      </c>
      <c r="P10" s="456"/>
      <c r="Q10" s="456"/>
      <c r="R10" s="456"/>
      <c r="S10" s="456"/>
      <c r="T10" s="456"/>
      <c r="U10" s="456"/>
      <c r="V10" s="451">
        <f aca="true" t="shared" si="1" ref="V10:V47">SUM(D10:U10)</f>
        <v>12000</v>
      </c>
      <c r="W10" s="2"/>
      <c r="X10" s="2"/>
    </row>
    <row r="11" spans="2:24" ht="45" hidden="1">
      <c r="B11" s="453" t="s">
        <v>10</v>
      </c>
      <c r="C11" s="454" t="s">
        <v>163</v>
      </c>
      <c r="D11" s="455">
        <v>75</v>
      </c>
      <c r="E11" s="455"/>
      <c r="F11" s="455">
        <v>75</v>
      </c>
      <c r="G11" s="443"/>
      <c r="H11" s="443"/>
      <c r="I11" s="443"/>
      <c r="J11" s="443"/>
      <c r="K11" s="443"/>
      <c r="L11" s="443"/>
      <c r="M11" s="456"/>
      <c r="N11" s="456"/>
      <c r="O11" s="456"/>
      <c r="P11" s="455">
        <v>312.5</v>
      </c>
      <c r="Q11" s="455">
        <v>1875</v>
      </c>
      <c r="R11" s="457">
        <v>312.5</v>
      </c>
      <c r="S11" s="455">
        <v>312.5</v>
      </c>
      <c r="T11" s="455">
        <v>1875</v>
      </c>
      <c r="U11" s="457">
        <v>312.5</v>
      </c>
      <c r="V11" s="451">
        <f t="shared" si="1"/>
        <v>5150</v>
      </c>
      <c r="W11" s="2"/>
      <c r="X11" s="2"/>
    </row>
    <row r="12" spans="2:24" ht="24" customHeight="1" hidden="1">
      <c r="B12" s="453" t="s">
        <v>11</v>
      </c>
      <c r="C12" s="454" t="s">
        <v>166</v>
      </c>
      <c r="D12" s="457"/>
      <c r="E12" s="457"/>
      <c r="F12" s="457"/>
      <c r="G12" s="457">
        <v>40</v>
      </c>
      <c r="H12" s="457"/>
      <c r="I12" s="457">
        <v>40</v>
      </c>
      <c r="J12" s="457"/>
      <c r="K12" s="457"/>
      <c r="L12" s="458"/>
      <c r="M12" s="458">
        <v>125</v>
      </c>
      <c r="N12" s="458">
        <v>750</v>
      </c>
      <c r="O12" s="458">
        <v>125</v>
      </c>
      <c r="P12" s="457">
        <v>125</v>
      </c>
      <c r="Q12" s="457">
        <v>750</v>
      </c>
      <c r="R12" s="458">
        <v>125</v>
      </c>
      <c r="S12" s="458"/>
      <c r="T12" s="458"/>
      <c r="U12" s="458"/>
      <c r="V12" s="451">
        <f t="shared" si="1"/>
        <v>2080</v>
      </c>
      <c r="W12" s="2"/>
      <c r="X12" s="2"/>
    </row>
    <row r="13" spans="2:22" s="2" customFormat="1" ht="22.5" hidden="1">
      <c r="B13" s="459" t="s">
        <v>12</v>
      </c>
      <c r="C13" s="454" t="s">
        <v>171</v>
      </c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>
        <v>125</v>
      </c>
      <c r="Q13" s="457"/>
      <c r="R13" s="457">
        <v>125</v>
      </c>
      <c r="S13" s="457"/>
      <c r="T13" s="457"/>
      <c r="U13" s="457"/>
      <c r="V13" s="460">
        <f t="shared" si="1"/>
        <v>250</v>
      </c>
    </row>
    <row r="14" spans="2:24" ht="22.5" hidden="1">
      <c r="B14" s="453" t="s">
        <v>13</v>
      </c>
      <c r="C14" s="461" t="s">
        <v>170</v>
      </c>
      <c r="D14" s="457"/>
      <c r="E14" s="457"/>
      <c r="F14" s="457"/>
      <c r="G14" s="457"/>
      <c r="H14" s="457"/>
      <c r="I14" s="457"/>
      <c r="J14" s="457"/>
      <c r="K14" s="457"/>
      <c r="L14" s="458"/>
      <c r="M14" s="458"/>
      <c r="N14" s="458"/>
      <c r="O14" s="458"/>
      <c r="P14" s="458">
        <v>75</v>
      </c>
      <c r="Q14" s="458"/>
      <c r="R14" s="458">
        <v>75</v>
      </c>
      <c r="S14" s="458"/>
      <c r="T14" s="458"/>
      <c r="U14" s="458"/>
      <c r="V14" s="451">
        <f t="shared" si="1"/>
        <v>150</v>
      </c>
      <c r="W14" s="2"/>
      <c r="X14" s="2"/>
    </row>
    <row r="15" spans="2:24" ht="20.25" customHeight="1" hidden="1">
      <c r="B15" s="453" t="s">
        <v>14</v>
      </c>
      <c r="C15" s="454" t="s">
        <v>167</v>
      </c>
      <c r="D15" s="457"/>
      <c r="E15" s="457"/>
      <c r="F15" s="457"/>
      <c r="G15" s="457"/>
      <c r="H15" s="457"/>
      <c r="I15" s="457"/>
      <c r="J15" s="457">
        <v>75</v>
      </c>
      <c r="K15" s="457"/>
      <c r="L15" s="458">
        <v>75</v>
      </c>
      <c r="M15" s="458"/>
      <c r="N15" s="458"/>
      <c r="O15" s="458"/>
      <c r="P15" s="458">
        <v>125</v>
      </c>
      <c r="Q15" s="458">
        <v>750</v>
      </c>
      <c r="R15" s="458">
        <v>125</v>
      </c>
      <c r="S15" s="458"/>
      <c r="T15" s="458"/>
      <c r="U15" s="458"/>
      <c r="V15" s="451">
        <f t="shared" si="1"/>
        <v>1150</v>
      </c>
      <c r="W15" s="2"/>
      <c r="X15" s="2"/>
    </row>
    <row r="16" spans="2:24" ht="19.5" customHeight="1" hidden="1">
      <c r="B16" s="453" t="s">
        <v>15</v>
      </c>
      <c r="C16" s="454" t="s">
        <v>16</v>
      </c>
      <c r="D16" s="457"/>
      <c r="E16" s="457"/>
      <c r="F16" s="457"/>
      <c r="G16" s="457"/>
      <c r="H16" s="457"/>
      <c r="I16" s="457"/>
      <c r="J16" s="457"/>
      <c r="K16" s="457"/>
      <c r="L16" s="458"/>
      <c r="M16" s="458">
        <v>70</v>
      </c>
      <c r="N16" s="458"/>
      <c r="O16" s="458">
        <v>70</v>
      </c>
      <c r="P16" s="458"/>
      <c r="Q16" s="458"/>
      <c r="R16" s="458"/>
      <c r="S16" s="458">
        <v>187.5</v>
      </c>
      <c r="T16" s="458">
        <v>1125</v>
      </c>
      <c r="U16" s="458">
        <v>187.5</v>
      </c>
      <c r="V16" s="451">
        <f t="shared" si="1"/>
        <v>1640</v>
      </c>
      <c r="W16" s="2"/>
      <c r="X16" s="2"/>
    </row>
    <row r="17" spans="2:24" ht="22.5" hidden="1">
      <c r="B17" s="459" t="s">
        <v>17</v>
      </c>
      <c r="C17" s="454" t="s">
        <v>18</v>
      </c>
      <c r="D17" s="457">
        <v>98.55</v>
      </c>
      <c r="E17" s="457"/>
      <c r="F17" s="457"/>
      <c r="G17" s="457"/>
      <c r="H17" s="457"/>
      <c r="I17" s="457"/>
      <c r="J17" s="457"/>
      <c r="K17" s="457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1">
        <f t="shared" si="1"/>
        <v>98.55</v>
      </c>
      <c r="W17" s="2"/>
      <c r="X17" s="2"/>
    </row>
    <row r="18" spans="2:24" ht="23.25" customHeight="1" hidden="1">
      <c r="B18" s="453" t="s">
        <v>19</v>
      </c>
      <c r="C18" s="454" t="s">
        <v>143</v>
      </c>
      <c r="D18" s="457">
        <v>25</v>
      </c>
      <c r="E18" s="457"/>
      <c r="F18" s="457">
        <v>25</v>
      </c>
      <c r="G18" s="455">
        <v>87.5</v>
      </c>
      <c r="H18" s="457">
        <v>525</v>
      </c>
      <c r="I18" s="457">
        <v>87.5</v>
      </c>
      <c r="J18" s="457"/>
      <c r="K18" s="457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1">
        <f t="shared" si="1"/>
        <v>750</v>
      </c>
      <c r="W18" s="2"/>
      <c r="X18" s="2"/>
    </row>
    <row r="19" spans="2:24" ht="22.5" hidden="1">
      <c r="B19" s="453" t="s">
        <v>20</v>
      </c>
      <c r="C19" s="454" t="s">
        <v>144</v>
      </c>
      <c r="D19" s="457"/>
      <c r="E19" s="457"/>
      <c r="F19" s="457"/>
      <c r="G19" s="457"/>
      <c r="H19" s="457"/>
      <c r="I19" s="457"/>
      <c r="J19" s="457"/>
      <c r="K19" s="457"/>
      <c r="L19" s="458"/>
      <c r="M19" s="458">
        <v>50</v>
      </c>
      <c r="N19" s="458"/>
      <c r="O19" s="458">
        <v>50</v>
      </c>
      <c r="P19" s="458">
        <v>1000</v>
      </c>
      <c r="Q19" s="458"/>
      <c r="R19" s="458"/>
      <c r="S19" s="458"/>
      <c r="T19" s="458"/>
      <c r="U19" s="458"/>
      <c r="V19" s="451">
        <f t="shared" si="1"/>
        <v>1100</v>
      </c>
      <c r="W19" s="2"/>
      <c r="X19" s="2"/>
    </row>
    <row r="20" spans="2:24" ht="25.5" customHeight="1" hidden="1">
      <c r="B20" s="453" t="s">
        <v>21</v>
      </c>
      <c r="C20" s="454" t="s">
        <v>152</v>
      </c>
      <c r="D20" s="457"/>
      <c r="E20" s="457"/>
      <c r="F20" s="457"/>
      <c r="G20" s="457">
        <v>50</v>
      </c>
      <c r="H20" s="457"/>
      <c r="I20" s="457">
        <v>50</v>
      </c>
      <c r="J20" s="457">
        <v>275</v>
      </c>
      <c r="K20" s="457">
        <v>1650</v>
      </c>
      <c r="L20" s="458">
        <v>275</v>
      </c>
      <c r="M20" s="458"/>
      <c r="N20" s="458"/>
      <c r="O20" s="458"/>
      <c r="P20" s="458"/>
      <c r="Q20" s="458"/>
      <c r="R20" s="458"/>
      <c r="S20" s="458"/>
      <c r="T20" s="458"/>
      <c r="U20" s="458"/>
      <c r="V20" s="451">
        <f t="shared" si="1"/>
        <v>2300</v>
      </c>
      <c r="W20" s="2"/>
      <c r="X20" s="2"/>
    </row>
    <row r="21" spans="2:24" ht="25.5" customHeight="1" hidden="1">
      <c r="B21" s="453" t="s">
        <v>22</v>
      </c>
      <c r="C21" s="454" t="s">
        <v>153</v>
      </c>
      <c r="D21" s="458">
        <v>30</v>
      </c>
      <c r="E21" s="458"/>
      <c r="F21" s="458"/>
      <c r="G21" s="458"/>
      <c r="H21" s="458"/>
      <c r="I21" s="458"/>
      <c r="J21" s="458">
        <v>62.5</v>
      </c>
      <c r="K21" s="458">
        <v>375</v>
      </c>
      <c r="L21" s="458">
        <v>62.5</v>
      </c>
      <c r="M21" s="458"/>
      <c r="N21" s="458"/>
      <c r="O21" s="458"/>
      <c r="P21" s="458"/>
      <c r="Q21" s="458"/>
      <c r="R21" s="458"/>
      <c r="S21" s="458"/>
      <c r="T21" s="458"/>
      <c r="U21" s="458"/>
      <c r="V21" s="451">
        <f t="shared" si="1"/>
        <v>530</v>
      </c>
      <c r="W21" s="2"/>
      <c r="X21" s="2"/>
    </row>
    <row r="22" spans="2:24" ht="28.5" customHeight="1" hidden="1">
      <c r="B22" s="459" t="s">
        <v>23</v>
      </c>
      <c r="C22" s="461" t="s">
        <v>183</v>
      </c>
      <c r="D22" s="457">
        <v>108.75</v>
      </c>
      <c r="E22" s="458">
        <f>1087.5+145</f>
        <v>1232.5</v>
      </c>
      <c r="F22" s="457">
        <v>108.75</v>
      </c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1">
        <f t="shared" si="1"/>
        <v>1450</v>
      </c>
      <c r="W22" s="2"/>
      <c r="X22" s="2"/>
    </row>
    <row r="23" spans="2:24" ht="21.75" customHeight="1" hidden="1">
      <c r="B23" s="453" t="s">
        <v>24</v>
      </c>
      <c r="C23" s="454" t="s">
        <v>179</v>
      </c>
      <c r="D23" s="458">
        <v>110</v>
      </c>
      <c r="E23" s="458"/>
      <c r="F23" s="458"/>
      <c r="G23" s="458">
        <v>150</v>
      </c>
      <c r="H23" s="458"/>
      <c r="I23" s="458"/>
      <c r="J23" s="458">
        <f>125+125</f>
        <v>250</v>
      </c>
      <c r="K23" s="458">
        <f>750+750</f>
        <v>1500</v>
      </c>
      <c r="L23" s="458">
        <f>125+125</f>
        <v>250</v>
      </c>
      <c r="M23" s="458">
        <f>250+125</f>
        <v>375</v>
      </c>
      <c r="N23" s="458">
        <f>1500+750</f>
        <v>2250</v>
      </c>
      <c r="O23" s="458">
        <f>250+125</f>
        <v>375</v>
      </c>
      <c r="P23" s="458"/>
      <c r="Q23" s="458"/>
      <c r="R23" s="458"/>
      <c r="S23" s="458"/>
      <c r="T23" s="458"/>
      <c r="U23" s="458"/>
      <c r="V23" s="451">
        <f t="shared" si="1"/>
        <v>5260</v>
      </c>
      <c r="W23" s="2"/>
      <c r="X23" s="2"/>
    </row>
    <row r="24" spans="2:24" s="401" customFormat="1" ht="36.75" customHeight="1" hidden="1">
      <c r="B24" s="453" t="s">
        <v>25</v>
      </c>
      <c r="C24" s="462" t="s">
        <v>180</v>
      </c>
      <c r="D24" s="463"/>
      <c r="E24" s="463"/>
      <c r="F24" s="463"/>
      <c r="G24" s="463"/>
      <c r="H24" s="463"/>
      <c r="I24" s="463"/>
      <c r="J24" s="463"/>
      <c r="K24" s="463"/>
      <c r="L24" s="463"/>
      <c r="M24" s="456">
        <f>38+125</f>
        <v>163</v>
      </c>
      <c r="N24" s="456">
        <f>112+375</f>
        <v>487</v>
      </c>
      <c r="O24" s="456"/>
      <c r="P24" s="456">
        <v>250</v>
      </c>
      <c r="Q24" s="456">
        <v>750</v>
      </c>
      <c r="R24" s="456"/>
      <c r="S24" s="456"/>
      <c r="T24" s="456"/>
      <c r="U24" s="463"/>
      <c r="V24" s="451">
        <f>SUM(D24:U24)</f>
        <v>1650</v>
      </c>
      <c r="W24" s="400"/>
      <c r="X24" s="400"/>
    </row>
    <row r="25" spans="2:24" ht="22.5" hidden="1">
      <c r="B25" s="453" t="s">
        <v>26</v>
      </c>
      <c r="C25" s="462" t="s">
        <v>181</v>
      </c>
      <c r="D25" s="458"/>
      <c r="E25" s="458"/>
      <c r="F25" s="458"/>
      <c r="G25" s="458">
        <v>100</v>
      </c>
      <c r="H25" s="458"/>
      <c r="I25" s="458"/>
      <c r="J25" s="458"/>
      <c r="K25" s="458"/>
      <c r="L25" s="458"/>
      <c r="M25" s="458">
        <v>125</v>
      </c>
      <c r="N25" s="458">
        <v>750</v>
      </c>
      <c r="O25" s="458">
        <v>125</v>
      </c>
      <c r="P25" s="458">
        <v>125</v>
      </c>
      <c r="Q25" s="458">
        <v>750</v>
      </c>
      <c r="R25" s="458">
        <v>125</v>
      </c>
      <c r="S25" s="458"/>
      <c r="T25" s="458"/>
      <c r="U25" s="458"/>
      <c r="V25" s="451">
        <f t="shared" si="1"/>
        <v>2100</v>
      </c>
      <c r="W25" s="2"/>
      <c r="X25" s="2"/>
    </row>
    <row r="26" spans="2:24" ht="33.75" hidden="1">
      <c r="B26" s="453" t="s">
        <v>27</v>
      </c>
      <c r="C26" s="462" t="s">
        <v>182</v>
      </c>
      <c r="D26" s="456"/>
      <c r="E26" s="456"/>
      <c r="F26" s="456"/>
      <c r="G26" s="456">
        <v>100</v>
      </c>
      <c r="H26" s="456"/>
      <c r="I26" s="456"/>
      <c r="J26" s="456"/>
      <c r="K26" s="456"/>
      <c r="L26" s="456"/>
      <c r="M26" s="456"/>
      <c r="N26" s="456"/>
      <c r="O26" s="456"/>
      <c r="P26" s="456">
        <v>1500</v>
      </c>
      <c r="Q26" s="456"/>
      <c r="R26" s="456"/>
      <c r="S26" s="456"/>
      <c r="T26" s="456"/>
      <c r="U26" s="456"/>
      <c r="V26" s="451">
        <f t="shared" si="1"/>
        <v>1600</v>
      </c>
      <c r="W26" s="2"/>
      <c r="X26" s="2"/>
    </row>
    <row r="27" spans="2:24" ht="33.75" hidden="1">
      <c r="B27" s="453" t="s">
        <v>28</v>
      </c>
      <c r="C27" s="462" t="s">
        <v>29</v>
      </c>
      <c r="D27" s="456"/>
      <c r="E27" s="456"/>
      <c r="F27" s="456"/>
      <c r="G27" s="456"/>
      <c r="H27" s="456"/>
      <c r="I27" s="456"/>
      <c r="J27" s="456"/>
      <c r="K27" s="456"/>
      <c r="L27" s="456"/>
      <c r="M27" s="456">
        <v>40</v>
      </c>
      <c r="N27" s="456"/>
      <c r="O27" s="456">
        <v>40</v>
      </c>
      <c r="P27" s="456">
        <v>600</v>
      </c>
      <c r="Q27" s="456"/>
      <c r="R27" s="456">
        <v>600</v>
      </c>
      <c r="S27" s="456"/>
      <c r="T27" s="456"/>
      <c r="U27" s="456"/>
      <c r="V27" s="451">
        <f t="shared" si="1"/>
        <v>1280</v>
      </c>
      <c r="W27" s="2"/>
      <c r="X27" s="2"/>
    </row>
    <row r="28" spans="2:24" ht="22.5" hidden="1">
      <c r="B28" s="459" t="s">
        <v>30</v>
      </c>
      <c r="C28" s="454" t="s">
        <v>31</v>
      </c>
      <c r="D28" s="457">
        <v>138.75</v>
      </c>
      <c r="E28" s="456">
        <v>1387.5</v>
      </c>
      <c r="F28" s="457">
        <v>323.75</v>
      </c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1">
        <f t="shared" si="1"/>
        <v>1850</v>
      </c>
      <c r="W28" s="2"/>
      <c r="X28" s="2"/>
    </row>
    <row r="29" spans="2:24" ht="19.5" customHeight="1" hidden="1">
      <c r="B29" s="453" t="s">
        <v>32</v>
      </c>
      <c r="C29" s="454" t="s">
        <v>33</v>
      </c>
      <c r="D29" s="443"/>
      <c r="E29" s="443"/>
      <c r="F29" s="443"/>
      <c r="G29" s="443"/>
      <c r="H29" s="443"/>
      <c r="I29" s="443"/>
      <c r="J29" s="443"/>
      <c r="K29" s="443"/>
      <c r="L29" s="443"/>
      <c r="M29" s="456">
        <v>150</v>
      </c>
      <c r="N29" s="443"/>
      <c r="O29" s="443"/>
      <c r="P29" s="443"/>
      <c r="Q29" s="443"/>
      <c r="R29" s="443"/>
      <c r="S29" s="443"/>
      <c r="T29" s="443"/>
      <c r="U29" s="443"/>
      <c r="V29" s="451">
        <f t="shared" si="1"/>
        <v>150</v>
      </c>
      <c r="W29" s="2"/>
      <c r="X29" s="2"/>
    </row>
    <row r="30" spans="2:24" ht="33.75" hidden="1">
      <c r="B30" s="453" t="s">
        <v>34</v>
      </c>
      <c r="C30" s="462" t="s">
        <v>35</v>
      </c>
      <c r="D30" s="456"/>
      <c r="E30" s="456"/>
      <c r="F30" s="456"/>
      <c r="G30" s="456"/>
      <c r="H30" s="456"/>
      <c r="I30" s="456"/>
      <c r="J30" s="456">
        <v>45</v>
      </c>
      <c r="K30" s="456"/>
      <c r="L30" s="456">
        <v>45</v>
      </c>
      <c r="M30" s="456"/>
      <c r="N30" s="456"/>
      <c r="O30" s="456"/>
      <c r="P30" s="456">
        <v>125</v>
      </c>
      <c r="Q30" s="456">
        <v>750</v>
      </c>
      <c r="R30" s="456">
        <v>125</v>
      </c>
      <c r="S30" s="456"/>
      <c r="T30" s="456"/>
      <c r="U30" s="456"/>
      <c r="V30" s="451">
        <f t="shared" si="1"/>
        <v>1090</v>
      </c>
      <c r="W30" s="2"/>
      <c r="X30" s="2"/>
    </row>
    <row r="31" spans="2:24" ht="19.5" customHeight="1" hidden="1">
      <c r="B31" s="453" t="s">
        <v>36</v>
      </c>
      <c r="C31" s="462" t="s">
        <v>37</v>
      </c>
      <c r="D31" s="456"/>
      <c r="E31" s="456"/>
      <c r="F31" s="456"/>
      <c r="G31" s="456"/>
      <c r="H31" s="456"/>
      <c r="I31" s="456"/>
      <c r="J31" s="456"/>
      <c r="K31" s="456"/>
      <c r="L31" s="456"/>
      <c r="M31" s="456">
        <v>75</v>
      </c>
      <c r="N31" s="456"/>
      <c r="O31" s="456">
        <v>75</v>
      </c>
      <c r="P31" s="456"/>
      <c r="Q31" s="456"/>
      <c r="R31" s="456"/>
      <c r="S31" s="456">
        <v>250</v>
      </c>
      <c r="T31" s="456">
        <v>1500</v>
      </c>
      <c r="U31" s="456">
        <v>250</v>
      </c>
      <c r="V31" s="451">
        <f t="shared" si="1"/>
        <v>2150</v>
      </c>
      <c r="W31" s="2"/>
      <c r="X31" s="2"/>
    </row>
    <row r="32" spans="2:24" ht="25.5" customHeight="1" hidden="1">
      <c r="B32" s="453" t="s">
        <v>38</v>
      </c>
      <c r="C32" s="462" t="s">
        <v>39</v>
      </c>
      <c r="D32" s="456"/>
      <c r="E32" s="456"/>
      <c r="F32" s="456"/>
      <c r="G32" s="456"/>
      <c r="H32" s="456"/>
      <c r="I32" s="456"/>
      <c r="J32" s="456">
        <v>30</v>
      </c>
      <c r="K32" s="456"/>
      <c r="L32" s="456">
        <v>30</v>
      </c>
      <c r="M32" s="456"/>
      <c r="N32" s="456"/>
      <c r="O32" s="456"/>
      <c r="P32" s="456">
        <v>125</v>
      </c>
      <c r="Q32" s="456">
        <v>750</v>
      </c>
      <c r="R32" s="456">
        <v>125</v>
      </c>
      <c r="S32" s="456"/>
      <c r="T32" s="456"/>
      <c r="U32" s="456"/>
      <c r="V32" s="451">
        <f t="shared" si="1"/>
        <v>1060</v>
      </c>
      <c r="W32" s="2"/>
      <c r="X32" s="2"/>
    </row>
    <row r="33" spans="2:24" ht="45" hidden="1">
      <c r="B33" s="453" t="s">
        <v>40</v>
      </c>
      <c r="C33" s="454" t="s">
        <v>145</v>
      </c>
      <c r="D33" s="458"/>
      <c r="E33" s="458"/>
      <c r="F33" s="458"/>
      <c r="G33" s="458"/>
      <c r="H33" s="458"/>
      <c r="I33" s="458"/>
      <c r="J33" s="458">
        <v>625</v>
      </c>
      <c r="K33" s="458">
        <v>3750</v>
      </c>
      <c r="L33" s="458">
        <v>625</v>
      </c>
      <c r="M33" s="458">
        <v>625</v>
      </c>
      <c r="N33" s="458">
        <v>3750</v>
      </c>
      <c r="O33" s="458">
        <v>625</v>
      </c>
      <c r="P33" s="458"/>
      <c r="Q33" s="458"/>
      <c r="R33" s="458"/>
      <c r="S33" s="458"/>
      <c r="T33" s="458"/>
      <c r="U33" s="458"/>
      <c r="V33" s="451">
        <f t="shared" si="1"/>
        <v>10000</v>
      </c>
      <c r="W33" s="2"/>
      <c r="X33" s="2"/>
    </row>
    <row r="34" spans="2:24" ht="45" hidden="1">
      <c r="B34" s="453" t="s">
        <v>41</v>
      </c>
      <c r="C34" s="454" t="s">
        <v>146</v>
      </c>
      <c r="D34" s="458">
        <v>55</v>
      </c>
      <c r="E34" s="458"/>
      <c r="F34" s="458">
        <v>55</v>
      </c>
      <c r="G34" s="458"/>
      <c r="H34" s="458"/>
      <c r="I34" s="458"/>
      <c r="J34" s="458">
        <v>750</v>
      </c>
      <c r="K34" s="458">
        <v>4500</v>
      </c>
      <c r="L34" s="458">
        <v>750</v>
      </c>
      <c r="M34" s="458"/>
      <c r="N34" s="458"/>
      <c r="O34" s="458"/>
      <c r="P34" s="458"/>
      <c r="Q34" s="458"/>
      <c r="R34" s="458"/>
      <c r="S34" s="458"/>
      <c r="T34" s="458"/>
      <c r="U34" s="458"/>
      <c r="V34" s="451">
        <f t="shared" si="1"/>
        <v>6110</v>
      </c>
      <c r="W34" s="2"/>
      <c r="X34" s="2"/>
    </row>
    <row r="35" spans="2:24" ht="45" hidden="1">
      <c r="B35" s="453" t="s">
        <v>42</v>
      </c>
      <c r="C35" s="454" t="s">
        <v>147</v>
      </c>
      <c r="D35" s="458"/>
      <c r="E35" s="458"/>
      <c r="F35" s="458"/>
      <c r="G35" s="458">
        <v>75</v>
      </c>
      <c r="H35" s="458"/>
      <c r="I35" s="458">
        <v>75</v>
      </c>
      <c r="J35" s="458"/>
      <c r="K35" s="458"/>
      <c r="L35" s="458"/>
      <c r="M35" s="458">
        <v>250</v>
      </c>
      <c r="N35" s="458">
        <v>1500</v>
      </c>
      <c r="O35" s="458">
        <v>250</v>
      </c>
      <c r="P35" s="458"/>
      <c r="Q35" s="458"/>
      <c r="R35" s="458"/>
      <c r="S35" s="458"/>
      <c r="T35" s="458"/>
      <c r="U35" s="458"/>
      <c r="V35" s="451">
        <f>SUM(D35:U35)</f>
        <v>2150</v>
      </c>
      <c r="W35" s="2"/>
      <c r="X35" s="2"/>
    </row>
    <row r="36" spans="2:24" ht="22.5" hidden="1">
      <c r="B36" s="453" t="s">
        <v>43</v>
      </c>
      <c r="C36" s="454" t="s">
        <v>44</v>
      </c>
      <c r="D36" s="458">
        <v>15</v>
      </c>
      <c r="E36" s="458"/>
      <c r="F36" s="458">
        <v>15</v>
      </c>
      <c r="G36" s="458">
        <v>271</v>
      </c>
      <c r="H36" s="458">
        <v>1388</v>
      </c>
      <c r="I36" s="458">
        <v>271</v>
      </c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1">
        <f t="shared" si="1"/>
        <v>1960</v>
      </c>
      <c r="W36" s="2"/>
      <c r="X36" s="2"/>
    </row>
    <row r="37" spans="2:22" s="2" customFormat="1" ht="22.5" hidden="1">
      <c r="B37" s="459" t="s">
        <v>45</v>
      </c>
      <c r="C37" s="454" t="s">
        <v>46</v>
      </c>
      <c r="D37" s="455">
        <v>15</v>
      </c>
      <c r="E37" s="455">
        <v>45</v>
      </c>
      <c r="F37" s="457"/>
      <c r="G37" s="455">
        <v>834</v>
      </c>
      <c r="H37" s="455">
        <v>2503</v>
      </c>
      <c r="I37" s="457"/>
      <c r="J37" s="455">
        <v>834</v>
      </c>
      <c r="K37" s="455">
        <v>2503</v>
      </c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60">
        <f>SUM(D37:U37)</f>
        <v>6734</v>
      </c>
    </row>
    <row r="38" spans="2:24" ht="22.5" hidden="1">
      <c r="B38" s="453" t="s">
        <v>47</v>
      </c>
      <c r="C38" s="454" t="s">
        <v>172</v>
      </c>
      <c r="D38" s="456">
        <v>50</v>
      </c>
      <c r="E38" s="456"/>
      <c r="F38" s="456">
        <v>50</v>
      </c>
      <c r="G38" s="456">
        <v>375</v>
      </c>
      <c r="H38" s="456">
        <v>2250</v>
      </c>
      <c r="I38" s="456">
        <v>375</v>
      </c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1">
        <f t="shared" si="1"/>
        <v>3100</v>
      </c>
      <c r="W38" s="2"/>
      <c r="X38" s="2"/>
    </row>
    <row r="39" spans="2:24" ht="22.5" hidden="1">
      <c r="B39" s="453" t="s">
        <v>48</v>
      </c>
      <c r="C39" s="454" t="s">
        <v>49</v>
      </c>
      <c r="D39" s="456">
        <v>500</v>
      </c>
      <c r="E39" s="456"/>
      <c r="F39" s="456">
        <v>1500</v>
      </c>
      <c r="G39" s="456">
        <v>500</v>
      </c>
      <c r="H39" s="456"/>
      <c r="I39" s="456">
        <v>573</v>
      </c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1">
        <f t="shared" si="1"/>
        <v>3073</v>
      </c>
      <c r="W39" s="2"/>
      <c r="X39" s="2"/>
    </row>
    <row r="40" spans="2:24" ht="22.5" hidden="1">
      <c r="B40" s="453" t="s">
        <v>50</v>
      </c>
      <c r="C40" s="454" t="s">
        <v>173</v>
      </c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>
        <v>150</v>
      </c>
      <c r="Q40" s="456"/>
      <c r="R40" s="456"/>
      <c r="S40" s="456"/>
      <c r="T40" s="456"/>
      <c r="U40" s="456"/>
      <c r="V40" s="451">
        <f t="shared" si="1"/>
        <v>150</v>
      </c>
      <c r="W40" s="2"/>
      <c r="X40" s="2"/>
    </row>
    <row r="41" spans="2:24" ht="22.5" hidden="1">
      <c r="B41" s="453" t="s">
        <v>51</v>
      </c>
      <c r="C41" s="454" t="s">
        <v>174</v>
      </c>
      <c r="D41" s="456"/>
      <c r="E41" s="456"/>
      <c r="F41" s="456"/>
      <c r="G41" s="456">
        <v>50</v>
      </c>
      <c r="H41" s="456"/>
      <c r="I41" s="456"/>
      <c r="J41" s="456">
        <v>400</v>
      </c>
      <c r="K41" s="456"/>
      <c r="L41" s="456">
        <v>400</v>
      </c>
      <c r="M41" s="456"/>
      <c r="N41" s="456"/>
      <c r="O41" s="456"/>
      <c r="P41" s="456"/>
      <c r="Q41" s="456"/>
      <c r="R41" s="456"/>
      <c r="S41" s="456"/>
      <c r="T41" s="456"/>
      <c r="U41" s="456"/>
      <c r="V41" s="451">
        <f t="shared" si="1"/>
        <v>850</v>
      </c>
      <c r="W41" s="2"/>
      <c r="X41" s="2"/>
    </row>
    <row r="42" spans="2:24" ht="22.5" hidden="1">
      <c r="B42" s="453" t="s">
        <v>52</v>
      </c>
      <c r="C42" s="454" t="s">
        <v>141</v>
      </c>
      <c r="D42" s="458">
        <v>4</v>
      </c>
      <c r="E42" s="458">
        <v>27</v>
      </c>
      <c r="F42" s="458">
        <v>4</v>
      </c>
      <c r="G42" s="458">
        <v>944</v>
      </c>
      <c r="H42" s="458">
        <v>5661</v>
      </c>
      <c r="I42" s="458">
        <v>944</v>
      </c>
      <c r="J42" s="458">
        <v>405</v>
      </c>
      <c r="K42" s="458">
        <v>2426</v>
      </c>
      <c r="L42" s="458">
        <v>405</v>
      </c>
      <c r="M42" s="458"/>
      <c r="N42" s="458"/>
      <c r="O42" s="458"/>
      <c r="P42" s="458"/>
      <c r="Q42" s="458"/>
      <c r="R42" s="458"/>
      <c r="S42" s="458"/>
      <c r="T42" s="458"/>
      <c r="U42" s="458"/>
      <c r="V42" s="451">
        <f t="shared" si="1"/>
        <v>10820</v>
      </c>
      <c r="W42" s="2"/>
      <c r="X42" s="2"/>
    </row>
    <row r="43" spans="2:22" s="2" customFormat="1" ht="22.5" customHeight="1" hidden="1">
      <c r="B43" s="459" t="s">
        <v>53</v>
      </c>
      <c r="C43" s="454" t="s">
        <v>140</v>
      </c>
      <c r="D43" s="457">
        <v>55</v>
      </c>
      <c r="E43" s="457">
        <v>27</v>
      </c>
      <c r="F43" s="457">
        <v>4</v>
      </c>
      <c r="G43" s="457">
        <v>761</v>
      </c>
      <c r="H43" s="457">
        <v>4563</v>
      </c>
      <c r="I43" s="457">
        <v>761</v>
      </c>
      <c r="J43" s="457">
        <v>326</v>
      </c>
      <c r="K43" s="457">
        <v>1956</v>
      </c>
      <c r="L43" s="457">
        <v>326</v>
      </c>
      <c r="M43" s="457"/>
      <c r="N43" s="457"/>
      <c r="O43" s="457"/>
      <c r="P43" s="457"/>
      <c r="Q43" s="457"/>
      <c r="R43" s="457"/>
      <c r="S43" s="457"/>
      <c r="T43" s="457"/>
      <c r="U43" s="457"/>
      <c r="V43" s="460">
        <f t="shared" si="1"/>
        <v>8779</v>
      </c>
    </row>
    <row r="44" spans="2:24" ht="22.5" hidden="1">
      <c r="B44" s="453" t="s">
        <v>55</v>
      </c>
      <c r="C44" s="454" t="s">
        <v>54</v>
      </c>
      <c r="D44" s="458">
        <v>90</v>
      </c>
      <c r="E44" s="458"/>
      <c r="F44" s="458">
        <v>90</v>
      </c>
      <c r="G44" s="456"/>
      <c r="H44" s="458"/>
      <c r="I44" s="458"/>
      <c r="J44" s="456"/>
      <c r="K44" s="458"/>
      <c r="L44" s="458"/>
      <c r="M44" s="458"/>
      <c r="N44" s="458"/>
      <c r="O44" s="458"/>
      <c r="P44" s="456">
        <v>625</v>
      </c>
      <c r="Q44" s="458">
        <v>3750</v>
      </c>
      <c r="R44" s="458">
        <v>625</v>
      </c>
      <c r="S44" s="458">
        <v>625</v>
      </c>
      <c r="T44" s="458">
        <v>3750</v>
      </c>
      <c r="U44" s="458">
        <v>625</v>
      </c>
      <c r="V44" s="451">
        <f t="shared" si="1"/>
        <v>10180</v>
      </c>
      <c r="W44" s="2"/>
      <c r="X44" s="2"/>
    </row>
    <row r="45" spans="2:24" ht="24.75" customHeight="1" hidden="1">
      <c r="B45" s="453" t="s">
        <v>56</v>
      </c>
      <c r="C45" s="462" t="s">
        <v>57</v>
      </c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>
        <v>150</v>
      </c>
      <c r="Q45" s="456"/>
      <c r="R45" s="456"/>
      <c r="S45" s="456"/>
      <c r="T45" s="456"/>
      <c r="U45" s="456"/>
      <c r="V45" s="451">
        <f t="shared" si="1"/>
        <v>150</v>
      </c>
      <c r="W45" s="2"/>
      <c r="X45" s="2"/>
    </row>
    <row r="46" spans="2:24" ht="21" customHeight="1" hidden="1">
      <c r="B46" s="464" t="s">
        <v>139</v>
      </c>
      <c r="C46" s="462" t="s">
        <v>154</v>
      </c>
      <c r="D46" s="456"/>
      <c r="E46" s="456"/>
      <c r="F46" s="456"/>
      <c r="G46" s="456"/>
      <c r="H46" s="456"/>
      <c r="I46" s="456"/>
      <c r="J46" s="456"/>
      <c r="K46" s="456"/>
      <c r="L46" s="456"/>
      <c r="M46" s="456">
        <v>30</v>
      </c>
      <c r="N46" s="456">
        <v>90</v>
      </c>
      <c r="O46" s="456"/>
      <c r="P46" s="456">
        <v>125</v>
      </c>
      <c r="Q46" s="456">
        <v>375</v>
      </c>
      <c r="R46" s="456"/>
      <c r="S46" s="456">
        <v>125</v>
      </c>
      <c r="T46" s="456">
        <v>375</v>
      </c>
      <c r="U46" s="456"/>
      <c r="V46" s="451">
        <f t="shared" si="1"/>
        <v>1120</v>
      </c>
      <c r="W46" s="31"/>
      <c r="X46" s="2"/>
    </row>
    <row r="47" spans="2:24" ht="24" customHeight="1" hidden="1">
      <c r="B47" s="533"/>
      <c r="C47" s="462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1">
        <f t="shared" si="1"/>
        <v>0</v>
      </c>
      <c r="W47" s="546"/>
      <c r="X47" s="2"/>
    </row>
    <row r="48" spans="2:24" ht="23.25" customHeight="1">
      <c r="B48" s="553"/>
      <c r="C48" s="988" t="s">
        <v>219</v>
      </c>
      <c r="D48" s="989"/>
      <c r="E48" s="524"/>
      <c r="F48" s="523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6"/>
      <c r="W48" s="547"/>
      <c r="X48" s="176"/>
    </row>
    <row r="49" spans="2:24" ht="22.5" customHeight="1">
      <c r="B49" s="553"/>
      <c r="C49" s="522" t="s">
        <v>59</v>
      </c>
      <c r="D49" s="1015" t="s">
        <v>155</v>
      </c>
      <c r="E49" s="908"/>
      <c r="F49" s="1016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6"/>
      <c r="W49" s="547"/>
      <c r="X49" s="176"/>
    </row>
    <row r="50" spans="2:23" ht="15" customHeight="1" hidden="1">
      <c r="B50" s="536"/>
      <c r="C50" s="469" t="s">
        <v>60</v>
      </c>
      <c r="D50" s="470">
        <f>D53+D61</f>
        <v>50</v>
      </c>
      <c r="E50" s="470">
        <v>0</v>
      </c>
      <c r="F50" s="470">
        <f>F61</f>
        <v>200</v>
      </c>
      <c r="G50" s="470">
        <f>G52+G53+G55+G57+G58+G61</f>
        <v>185</v>
      </c>
      <c r="H50" s="470">
        <f>H55+H57+H61</f>
        <v>45</v>
      </c>
      <c r="I50" s="470">
        <f>I61+I57</f>
        <v>80</v>
      </c>
      <c r="J50" s="470">
        <f>J53+J55+J58+J61+J59</f>
        <v>140</v>
      </c>
      <c r="K50" s="470">
        <f>K53+K55+K57+K61</f>
        <v>195</v>
      </c>
      <c r="L50" s="470">
        <f>L53+L58+L59+L57</f>
        <v>155</v>
      </c>
      <c r="M50" s="470">
        <f>M53+M57+M59+M55+M61</f>
        <v>165</v>
      </c>
      <c r="N50" s="470">
        <f>N53+N55+N57+N61</f>
        <v>430</v>
      </c>
      <c r="O50" s="470">
        <f>O53+O59+O57</f>
        <v>115</v>
      </c>
      <c r="P50" s="470">
        <f>P55+P61+P57</f>
        <v>90</v>
      </c>
      <c r="Q50" s="470">
        <f>Q55+Q61+Q57</f>
        <v>180</v>
      </c>
      <c r="R50" s="470">
        <f>R57+R53+R55+R58+R59+R61</f>
        <v>80</v>
      </c>
      <c r="S50" s="470">
        <f>SUM(S51)</f>
        <v>0</v>
      </c>
      <c r="T50" s="470"/>
      <c r="U50" s="470"/>
      <c r="V50" s="471">
        <f>V53+V55+V57+V58+V59+V61</f>
        <v>2130</v>
      </c>
      <c r="W50" s="545"/>
    </row>
    <row r="51" spans="2:24" ht="27.75" customHeight="1">
      <c r="B51" s="554"/>
      <c r="C51" s="469"/>
      <c r="D51" s="472">
        <v>650</v>
      </c>
      <c r="E51" s="473">
        <f>E50+H50+K50+N50+Q50+T50</f>
        <v>850</v>
      </c>
      <c r="F51" s="472">
        <f>F50+I50+L50+O50+R50+U50</f>
        <v>630</v>
      </c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  <c r="V51" s="471"/>
      <c r="W51" s="547"/>
      <c r="X51" s="176"/>
    </row>
    <row r="52" spans="2:23" ht="32.25" customHeight="1" hidden="1">
      <c r="B52" s="534"/>
      <c r="C52" s="474" t="s">
        <v>61</v>
      </c>
      <c r="D52" s="995"/>
      <c r="E52" s="987"/>
      <c r="F52" s="987"/>
      <c r="G52" s="987"/>
      <c r="H52" s="987"/>
      <c r="I52" s="987"/>
      <c r="J52" s="987"/>
      <c r="K52" s="987"/>
      <c r="L52" s="987"/>
      <c r="M52" s="987"/>
      <c r="N52" s="987"/>
      <c r="O52" s="987"/>
      <c r="P52" s="987"/>
      <c r="Q52" s="987"/>
      <c r="R52" s="987"/>
      <c r="S52" s="987"/>
      <c r="T52" s="987"/>
      <c r="U52" s="987"/>
      <c r="V52" s="987"/>
      <c r="W52" s="3"/>
    </row>
    <row r="53" spans="2:23" ht="21" customHeight="1" hidden="1">
      <c r="B53" s="464" t="s">
        <v>62</v>
      </c>
      <c r="C53" s="475" t="s">
        <v>168</v>
      </c>
      <c r="D53" s="476"/>
      <c r="E53" s="476"/>
      <c r="F53" s="476"/>
      <c r="G53" s="476">
        <v>50</v>
      </c>
      <c r="H53" s="476"/>
      <c r="I53" s="476"/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8">
        <f>SUM(D53:R53)</f>
        <v>50</v>
      </c>
      <c r="W53" s="5"/>
    </row>
    <row r="54" spans="2:23" ht="14.25" customHeight="1" hidden="1">
      <c r="B54" s="464"/>
      <c r="C54" s="479" t="s">
        <v>63</v>
      </c>
      <c r="D54" s="1018"/>
      <c r="E54" s="984"/>
      <c r="F54" s="984"/>
      <c r="G54" s="984"/>
      <c r="H54" s="984"/>
      <c r="I54" s="984"/>
      <c r="J54" s="984"/>
      <c r="K54" s="984"/>
      <c r="L54" s="984"/>
      <c r="M54" s="984"/>
      <c r="N54" s="984"/>
      <c r="O54" s="984"/>
      <c r="P54" s="984"/>
      <c r="Q54" s="984"/>
      <c r="R54" s="984"/>
      <c r="S54" s="984"/>
      <c r="T54" s="984"/>
      <c r="U54" s="984"/>
      <c r="V54" s="984"/>
      <c r="W54" s="5"/>
    </row>
    <row r="55" spans="2:23" ht="45" hidden="1">
      <c r="B55" s="464" t="s">
        <v>64</v>
      </c>
      <c r="C55" s="475" t="s">
        <v>65</v>
      </c>
      <c r="D55" s="480"/>
      <c r="E55" s="480"/>
      <c r="F55" s="480"/>
      <c r="G55" s="480">
        <v>15</v>
      </c>
      <c r="H55" s="480">
        <v>45</v>
      </c>
      <c r="I55" s="480"/>
      <c r="J55" s="480">
        <v>15</v>
      </c>
      <c r="K55" s="480">
        <v>45</v>
      </c>
      <c r="L55" s="480"/>
      <c r="M55" s="480">
        <v>20</v>
      </c>
      <c r="N55" s="480">
        <v>30</v>
      </c>
      <c r="O55" s="480"/>
      <c r="P55" s="480">
        <v>20</v>
      </c>
      <c r="Q55" s="480">
        <v>30</v>
      </c>
      <c r="R55" s="480"/>
      <c r="S55" s="480"/>
      <c r="T55" s="480"/>
      <c r="U55" s="480"/>
      <c r="V55" s="481">
        <f>SUM(D55:R55)</f>
        <v>220</v>
      </c>
      <c r="W55" s="5"/>
    </row>
    <row r="56" spans="2:23" ht="14.25" customHeight="1" hidden="1">
      <c r="B56" s="468"/>
      <c r="C56" s="482" t="s">
        <v>137</v>
      </c>
      <c r="D56" s="981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2"/>
      <c r="T56" s="982"/>
      <c r="U56" s="982"/>
      <c r="V56" s="982"/>
      <c r="W56" s="5"/>
    </row>
    <row r="57" spans="2:23" ht="22.5" hidden="1">
      <c r="B57" s="464" t="s">
        <v>66</v>
      </c>
      <c r="C57" s="475" t="s">
        <v>156</v>
      </c>
      <c r="D57" s="476"/>
      <c r="E57" s="476"/>
      <c r="F57" s="476"/>
      <c r="G57" s="476">
        <v>20</v>
      </c>
      <c r="H57" s="476"/>
      <c r="I57" s="476">
        <v>30</v>
      </c>
      <c r="J57" s="476">
        <v>20</v>
      </c>
      <c r="K57" s="476"/>
      <c r="L57" s="476">
        <v>30</v>
      </c>
      <c r="M57" s="476">
        <v>25</v>
      </c>
      <c r="N57" s="476">
        <v>100</v>
      </c>
      <c r="O57" s="476">
        <v>75</v>
      </c>
      <c r="P57" s="476">
        <v>20</v>
      </c>
      <c r="Q57" s="476"/>
      <c r="R57" s="476">
        <v>80</v>
      </c>
      <c r="S57" s="476"/>
      <c r="T57" s="476"/>
      <c r="U57" s="476"/>
      <c r="V57" s="481">
        <f>SUM(D57:R57)</f>
        <v>400</v>
      </c>
      <c r="W57" s="5"/>
    </row>
    <row r="58" spans="2:23" ht="13.5" customHeight="1" hidden="1">
      <c r="B58" s="464" t="s">
        <v>67</v>
      </c>
      <c r="C58" s="475" t="s">
        <v>68</v>
      </c>
      <c r="D58" s="476"/>
      <c r="E58" s="476"/>
      <c r="F58" s="476"/>
      <c r="G58" s="476">
        <v>50</v>
      </c>
      <c r="H58" s="476"/>
      <c r="I58" s="476"/>
      <c r="J58" s="476">
        <v>50</v>
      </c>
      <c r="K58" s="476"/>
      <c r="L58" s="476">
        <v>50</v>
      </c>
      <c r="M58" s="476"/>
      <c r="N58" s="476"/>
      <c r="O58" s="476"/>
      <c r="P58" s="476"/>
      <c r="Q58" s="476"/>
      <c r="R58" s="476"/>
      <c r="S58" s="476"/>
      <c r="T58" s="476"/>
      <c r="U58" s="476"/>
      <c r="V58" s="481">
        <f>SUM(D58:R58)</f>
        <v>150</v>
      </c>
      <c r="W58" s="5"/>
    </row>
    <row r="59" spans="2:23" ht="24" customHeight="1" hidden="1">
      <c r="B59" s="464" t="s">
        <v>69</v>
      </c>
      <c r="C59" s="475" t="s">
        <v>138</v>
      </c>
      <c r="D59" s="476"/>
      <c r="E59" s="476"/>
      <c r="F59" s="476"/>
      <c r="G59" s="476"/>
      <c r="H59" s="476"/>
      <c r="I59" s="476"/>
      <c r="J59" s="476">
        <v>25</v>
      </c>
      <c r="K59" s="476"/>
      <c r="L59" s="476">
        <v>75</v>
      </c>
      <c r="M59" s="476">
        <v>20</v>
      </c>
      <c r="N59" s="476"/>
      <c r="O59" s="476">
        <v>40</v>
      </c>
      <c r="P59" s="476"/>
      <c r="Q59" s="476"/>
      <c r="R59" s="476"/>
      <c r="S59" s="476"/>
      <c r="T59" s="476"/>
      <c r="U59" s="476"/>
      <c r="V59" s="481">
        <f>SUM(D59:R59)</f>
        <v>160</v>
      </c>
      <c r="W59" s="5"/>
    </row>
    <row r="60" spans="2:23" ht="12.75" hidden="1">
      <c r="B60" s="464"/>
      <c r="C60" s="479" t="s">
        <v>70</v>
      </c>
      <c r="D60" s="483"/>
      <c r="E60" s="483"/>
      <c r="F60" s="483"/>
      <c r="G60" s="483"/>
      <c r="H60" s="983"/>
      <c r="I60" s="984"/>
      <c r="J60" s="984"/>
      <c r="K60" s="984"/>
      <c r="L60" s="984"/>
      <c r="M60" s="984"/>
      <c r="N60" s="984"/>
      <c r="O60" s="984"/>
      <c r="P60" s="984"/>
      <c r="Q60" s="984"/>
      <c r="R60" s="984"/>
      <c r="S60" s="984"/>
      <c r="T60" s="984"/>
      <c r="U60" s="984"/>
      <c r="V60" s="984"/>
      <c r="W60" s="5"/>
    </row>
    <row r="61" spans="2:23" ht="22.5" hidden="1">
      <c r="B61" s="464" t="s">
        <v>71</v>
      </c>
      <c r="C61" s="475" t="s">
        <v>72</v>
      </c>
      <c r="D61" s="480">
        <v>50</v>
      </c>
      <c r="E61" s="480"/>
      <c r="F61" s="480">
        <v>200</v>
      </c>
      <c r="G61" s="480">
        <v>50</v>
      </c>
      <c r="H61" s="480"/>
      <c r="I61" s="480">
        <v>50</v>
      </c>
      <c r="J61" s="480">
        <v>50</v>
      </c>
      <c r="K61" s="480">
        <v>150</v>
      </c>
      <c r="L61" s="480"/>
      <c r="M61" s="480">
        <v>100</v>
      </c>
      <c r="N61" s="480">
        <v>300</v>
      </c>
      <c r="O61" s="480"/>
      <c r="P61" s="480">
        <v>50</v>
      </c>
      <c r="Q61" s="480">
        <v>150</v>
      </c>
      <c r="R61" s="480"/>
      <c r="S61" s="480"/>
      <c r="T61" s="480"/>
      <c r="U61" s="480"/>
      <c r="V61" s="481">
        <f>SUM(D61:R61)</f>
        <v>1150</v>
      </c>
      <c r="W61" s="5"/>
    </row>
    <row r="62" spans="2:24" ht="8.25" customHeight="1" hidden="1" thickBot="1">
      <c r="B62" s="533"/>
      <c r="C62" s="475"/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0"/>
      <c r="T62" s="480"/>
      <c r="U62" s="480"/>
      <c r="V62" s="481"/>
      <c r="W62" s="63"/>
      <c r="X62" s="1"/>
    </row>
    <row r="63" spans="2:24" ht="21.75" customHeight="1">
      <c r="B63" s="553"/>
      <c r="C63" s="976" t="s">
        <v>220</v>
      </c>
      <c r="D63" s="985"/>
      <c r="E63" s="98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  <c r="Q63" s="985"/>
      <c r="R63" s="985"/>
      <c r="S63" s="985"/>
      <c r="T63" s="985"/>
      <c r="U63" s="985"/>
      <c r="V63" s="985"/>
      <c r="W63" s="547"/>
      <c r="X63" s="1"/>
    </row>
    <row r="64" spans="2:22" s="2" customFormat="1" ht="21" customHeight="1">
      <c r="B64" s="555"/>
      <c r="C64" s="522" t="s">
        <v>59</v>
      </c>
      <c r="D64" s="1013" t="s">
        <v>74</v>
      </c>
      <c r="E64" s="989"/>
      <c r="F64" s="1014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</row>
    <row r="65" spans="2:22" s="2" customFormat="1" ht="15" customHeight="1" hidden="1">
      <c r="B65" s="537"/>
      <c r="C65" s="484" t="s">
        <v>75</v>
      </c>
      <c r="D65" s="485">
        <f>SUM(D67:D76)</f>
        <v>706</v>
      </c>
      <c r="E65" s="485">
        <f aca="true" t="shared" si="2" ref="E65:R65">SUM(E67:E76)</f>
        <v>0</v>
      </c>
      <c r="F65" s="485">
        <f t="shared" si="2"/>
        <v>90</v>
      </c>
      <c r="G65" s="485">
        <f t="shared" si="2"/>
        <v>1483</v>
      </c>
      <c r="H65" s="485">
        <f t="shared" si="2"/>
        <v>0</v>
      </c>
      <c r="I65" s="485">
        <f t="shared" si="2"/>
        <v>750</v>
      </c>
      <c r="J65" s="485">
        <f t="shared" si="2"/>
        <v>1360</v>
      </c>
      <c r="K65" s="485">
        <f t="shared" si="2"/>
        <v>2020</v>
      </c>
      <c r="L65" s="485">
        <f t="shared" si="2"/>
        <v>1350</v>
      </c>
      <c r="M65" s="485">
        <f t="shared" si="2"/>
        <v>1655</v>
      </c>
      <c r="N65" s="485">
        <f t="shared" si="2"/>
        <v>2250</v>
      </c>
      <c r="O65" s="485">
        <f t="shared" si="2"/>
        <v>1600</v>
      </c>
      <c r="P65" s="485">
        <f t="shared" si="2"/>
        <v>965</v>
      </c>
      <c r="Q65" s="485">
        <f t="shared" si="2"/>
        <v>220</v>
      </c>
      <c r="R65" s="485">
        <f t="shared" si="2"/>
        <v>450</v>
      </c>
      <c r="S65" s="485">
        <f>SUM(S67:S76)</f>
        <v>1700</v>
      </c>
      <c r="T65" s="485">
        <f>SUM(T67:T76)</f>
        <v>0</v>
      </c>
      <c r="U65" s="485">
        <f>SUM(U67:U76)</f>
        <v>0</v>
      </c>
      <c r="V65" s="485">
        <f>SUM(V67:V76)</f>
        <v>16144</v>
      </c>
    </row>
    <row r="66" spans="2:22" s="2" customFormat="1" ht="33.75" customHeight="1">
      <c r="B66" s="556"/>
      <c r="C66" s="484"/>
      <c r="D66" s="486">
        <v>7835</v>
      </c>
      <c r="E66" s="486">
        <f>E65+H65+K65+N65+Q65+T65</f>
        <v>4490</v>
      </c>
      <c r="F66" s="486">
        <f>F65+I65+L65+O65+R65+U65</f>
        <v>4240</v>
      </c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</row>
    <row r="67" spans="2:22" s="76" customFormat="1" ht="33.75" hidden="1">
      <c r="B67" s="534" t="s">
        <v>76</v>
      </c>
      <c r="C67" s="487" t="s">
        <v>150</v>
      </c>
      <c r="D67" s="488">
        <v>56</v>
      </c>
      <c r="E67" s="488"/>
      <c r="F67" s="488"/>
      <c r="G67" s="488">
        <v>300</v>
      </c>
      <c r="H67" s="488"/>
      <c r="I67" s="488">
        <v>700</v>
      </c>
      <c r="J67" s="488">
        <v>250</v>
      </c>
      <c r="K67" s="488">
        <v>750</v>
      </c>
      <c r="L67" s="488"/>
      <c r="M67" s="488">
        <v>100</v>
      </c>
      <c r="N67" s="488">
        <v>900</v>
      </c>
      <c r="O67" s="488"/>
      <c r="P67" s="488"/>
      <c r="Q67" s="488"/>
      <c r="R67" s="488"/>
      <c r="S67" s="488"/>
      <c r="T67" s="488"/>
      <c r="U67" s="488"/>
      <c r="V67" s="489">
        <f>N67+M67+K67+J67+I67+G67+D67</f>
        <v>3056</v>
      </c>
    </row>
    <row r="68" spans="2:24" ht="25.5" customHeight="1" hidden="1">
      <c r="B68" s="464" t="s">
        <v>77</v>
      </c>
      <c r="C68" s="487" t="s">
        <v>78</v>
      </c>
      <c r="D68" s="490">
        <v>10</v>
      </c>
      <c r="E68" s="488"/>
      <c r="F68" s="488"/>
      <c r="G68" s="488">
        <v>170</v>
      </c>
      <c r="H68" s="488"/>
      <c r="I68" s="488"/>
      <c r="J68" s="488">
        <v>170</v>
      </c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9">
        <v>350</v>
      </c>
      <c r="W68" s="2"/>
      <c r="X68" s="2"/>
    </row>
    <row r="69" spans="2:24" ht="23.25" customHeight="1" hidden="1">
      <c r="B69" s="464" t="s">
        <v>79</v>
      </c>
      <c r="C69" s="487" t="s">
        <v>175</v>
      </c>
      <c r="D69" s="491">
        <v>50</v>
      </c>
      <c r="E69" s="488"/>
      <c r="F69" s="488">
        <v>50</v>
      </c>
      <c r="G69" s="488">
        <v>255</v>
      </c>
      <c r="H69" s="488"/>
      <c r="I69" s="488"/>
      <c r="J69" s="488">
        <v>200</v>
      </c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488"/>
      <c r="V69" s="489">
        <f>F69+D69</f>
        <v>100</v>
      </c>
      <c r="W69" s="2"/>
      <c r="X69" s="2"/>
    </row>
    <row r="70" spans="2:24" ht="22.5" hidden="1">
      <c r="B70" s="464" t="s">
        <v>80</v>
      </c>
      <c r="C70" s="487" t="s">
        <v>176</v>
      </c>
      <c r="D70" s="488"/>
      <c r="E70" s="488"/>
      <c r="F70" s="488"/>
      <c r="G70" s="488">
        <v>52</v>
      </c>
      <c r="H70" s="488"/>
      <c r="I70" s="488"/>
      <c r="J70" s="488">
        <v>215</v>
      </c>
      <c r="K70" s="488">
        <v>645</v>
      </c>
      <c r="L70" s="488"/>
      <c r="M70" s="488">
        <v>215</v>
      </c>
      <c r="N70" s="488">
        <v>645</v>
      </c>
      <c r="O70" s="488"/>
      <c r="P70" s="488"/>
      <c r="Q70" s="488"/>
      <c r="R70" s="488"/>
      <c r="S70" s="488"/>
      <c r="T70" s="488"/>
      <c r="U70" s="488"/>
      <c r="V70" s="489">
        <f>G70+J70+M70+K70+N70</f>
        <v>1772</v>
      </c>
      <c r="W70" s="2"/>
      <c r="X70" s="2"/>
    </row>
    <row r="71" spans="2:24" s="195" customFormat="1" ht="22.5" hidden="1">
      <c r="B71" s="464" t="s">
        <v>81</v>
      </c>
      <c r="C71" s="487" t="s">
        <v>157</v>
      </c>
      <c r="D71" s="490"/>
      <c r="E71" s="488"/>
      <c r="F71" s="488"/>
      <c r="G71" s="488">
        <v>326</v>
      </c>
      <c r="H71" s="488"/>
      <c r="I71" s="488"/>
      <c r="J71" s="488">
        <v>125</v>
      </c>
      <c r="K71" s="488">
        <v>375</v>
      </c>
      <c r="L71" s="488"/>
      <c r="M71" s="488">
        <v>125</v>
      </c>
      <c r="N71" s="488">
        <v>375</v>
      </c>
      <c r="O71" s="488"/>
      <c r="P71" s="488"/>
      <c r="Q71" s="488"/>
      <c r="R71" s="488"/>
      <c r="S71" s="488">
        <v>500</v>
      </c>
      <c r="T71" s="488"/>
      <c r="U71" s="488"/>
      <c r="V71" s="489">
        <f>N71+M71+K71+J71+G71+S71</f>
        <v>1826</v>
      </c>
      <c r="W71" s="2"/>
      <c r="X71" s="2"/>
    </row>
    <row r="72" spans="2:24" s="196" customFormat="1" ht="22.5" hidden="1">
      <c r="B72" s="464" t="s">
        <v>82</v>
      </c>
      <c r="C72" s="487" t="s">
        <v>148</v>
      </c>
      <c r="D72" s="488">
        <v>100</v>
      </c>
      <c r="E72" s="488"/>
      <c r="F72" s="488"/>
      <c r="G72" s="488"/>
      <c r="H72" s="488"/>
      <c r="I72" s="488"/>
      <c r="J72" s="488">
        <v>200</v>
      </c>
      <c r="K72" s="488"/>
      <c r="L72" s="488">
        <v>900</v>
      </c>
      <c r="M72" s="488">
        <v>245</v>
      </c>
      <c r="N72" s="488"/>
      <c r="O72" s="488">
        <v>1000</v>
      </c>
      <c r="P72" s="488"/>
      <c r="Q72" s="488"/>
      <c r="R72" s="488"/>
      <c r="S72" s="488"/>
      <c r="T72" s="488"/>
      <c r="U72" s="488"/>
      <c r="V72" s="489">
        <f>L72+K72+J72+D72+O72+M72</f>
        <v>2445</v>
      </c>
      <c r="W72" s="79"/>
      <c r="X72" s="79"/>
    </row>
    <row r="73" spans="2:24" ht="33.75" hidden="1">
      <c r="B73" s="464" t="s">
        <v>83</v>
      </c>
      <c r="C73" s="487" t="s">
        <v>149</v>
      </c>
      <c r="D73" s="488"/>
      <c r="E73" s="488"/>
      <c r="F73" s="488"/>
      <c r="G73" s="488">
        <v>80</v>
      </c>
      <c r="H73" s="488"/>
      <c r="I73" s="488"/>
      <c r="J73" s="488"/>
      <c r="K73" s="488"/>
      <c r="L73" s="488"/>
      <c r="M73" s="488">
        <v>200</v>
      </c>
      <c r="N73" s="488"/>
      <c r="O73" s="488"/>
      <c r="P73" s="488">
        <v>265</v>
      </c>
      <c r="Q73" s="488"/>
      <c r="R73" s="488"/>
      <c r="S73" s="488"/>
      <c r="T73" s="488"/>
      <c r="U73" s="488"/>
      <c r="V73" s="489">
        <f>Q73+G73+P73+M73</f>
        <v>545</v>
      </c>
      <c r="W73" s="2"/>
      <c r="X73" s="2"/>
    </row>
    <row r="74" spans="2:24" ht="33.75" hidden="1">
      <c r="B74" s="464" t="s">
        <v>84</v>
      </c>
      <c r="C74" s="487" t="s">
        <v>85</v>
      </c>
      <c r="D74" s="490">
        <v>40</v>
      </c>
      <c r="E74" s="488"/>
      <c r="F74" s="488">
        <v>40</v>
      </c>
      <c r="G74" s="488"/>
      <c r="H74" s="488"/>
      <c r="I74" s="488">
        <v>50</v>
      </c>
      <c r="J74" s="488">
        <v>50</v>
      </c>
      <c r="K74" s="488">
        <v>250</v>
      </c>
      <c r="L74" s="488"/>
      <c r="M74" s="488">
        <v>70</v>
      </c>
      <c r="N74" s="488">
        <v>330</v>
      </c>
      <c r="O74" s="488"/>
      <c r="P74" s="488">
        <v>50</v>
      </c>
      <c r="Q74" s="488">
        <v>220</v>
      </c>
      <c r="R74" s="488"/>
      <c r="S74" s="488">
        <v>200</v>
      </c>
      <c r="T74" s="488"/>
      <c r="U74" s="488"/>
      <c r="V74" s="489">
        <f>Q74+P74+N74+M74+K74+J74+I74+D74+F74+S74</f>
        <v>1300</v>
      </c>
      <c r="W74" s="2"/>
      <c r="X74" s="2"/>
    </row>
    <row r="75" spans="2:24" s="195" customFormat="1" ht="33.75" hidden="1">
      <c r="B75" s="464" t="s">
        <v>86</v>
      </c>
      <c r="C75" s="487" t="s">
        <v>87</v>
      </c>
      <c r="D75" s="491">
        <v>450</v>
      </c>
      <c r="E75" s="488"/>
      <c r="F75" s="488"/>
      <c r="G75" s="488">
        <v>200</v>
      </c>
      <c r="H75" s="488"/>
      <c r="I75" s="488"/>
      <c r="J75" s="488"/>
      <c r="K75" s="488"/>
      <c r="L75" s="488"/>
      <c r="M75" s="488">
        <v>500</v>
      </c>
      <c r="N75" s="488"/>
      <c r="O75" s="488"/>
      <c r="P75" s="488">
        <v>500</v>
      </c>
      <c r="Q75" s="488"/>
      <c r="R75" s="488"/>
      <c r="S75" s="488">
        <v>1000</v>
      </c>
      <c r="T75" s="488"/>
      <c r="U75" s="488"/>
      <c r="V75" s="489">
        <f>SUM(D75:U75)</f>
        <v>2650</v>
      </c>
      <c r="W75" s="2"/>
      <c r="X75" s="2"/>
    </row>
    <row r="76" spans="2:24" s="195" customFormat="1" ht="16.5" customHeight="1" hidden="1" thickBot="1">
      <c r="B76" s="533" t="s">
        <v>88</v>
      </c>
      <c r="C76" s="487" t="s">
        <v>89</v>
      </c>
      <c r="D76" s="492"/>
      <c r="E76" s="493"/>
      <c r="F76" s="493"/>
      <c r="G76" s="493">
        <v>100</v>
      </c>
      <c r="H76" s="493"/>
      <c r="I76" s="493"/>
      <c r="J76" s="493">
        <v>150</v>
      </c>
      <c r="K76" s="493"/>
      <c r="L76" s="493">
        <v>450</v>
      </c>
      <c r="M76" s="493">
        <v>200</v>
      </c>
      <c r="N76" s="493"/>
      <c r="O76" s="493">
        <v>600</v>
      </c>
      <c r="P76" s="493">
        <v>150</v>
      </c>
      <c r="Q76" s="493"/>
      <c r="R76" s="493">
        <v>450</v>
      </c>
      <c r="S76" s="493"/>
      <c r="T76" s="493"/>
      <c r="U76" s="493"/>
      <c r="V76" s="489">
        <f>D76+G76+J76+M76+L76+O76+P76+R76</f>
        <v>2100</v>
      </c>
      <c r="W76" s="2"/>
      <c r="X76" s="2"/>
    </row>
    <row r="77" spans="2:24" s="197" customFormat="1" ht="27" customHeight="1">
      <c r="B77" s="553"/>
      <c r="C77" s="986" t="s">
        <v>221</v>
      </c>
      <c r="D77" s="987"/>
      <c r="E77" s="987"/>
      <c r="F77" s="987"/>
      <c r="G77" s="987"/>
      <c r="H77" s="987"/>
      <c r="I77" s="987"/>
      <c r="J77" s="987"/>
      <c r="K77" s="987"/>
      <c r="L77" s="987"/>
      <c r="M77" s="987"/>
      <c r="N77" s="987"/>
      <c r="O77" s="987"/>
      <c r="P77" s="987"/>
      <c r="Q77" s="987"/>
      <c r="R77" s="987"/>
      <c r="S77" s="987"/>
      <c r="T77" s="987"/>
      <c r="U77" s="987"/>
      <c r="V77" s="987"/>
      <c r="W77" s="89"/>
      <c r="X77" s="89"/>
    </row>
    <row r="78" spans="2:24" s="197" customFormat="1" ht="18" customHeight="1">
      <c r="B78" s="553"/>
      <c r="C78" s="522" t="s">
        <v>59</v>
      </c>
      <c r="D78" s="1005" t="s">
        <v>215</v>
      </c>
      <c r="E78" s="1006"/>
      <c r="F78" s="1007"/>
      <c r="G78" s="494"/>
      <c r="H78" s="494"/>
      <c r="I78" s="494"/>
      <c r="J78" s="494"/>
      <c r="K78" s="494"/>
      <c r="L78" s="494"/>
      <c r="M78" s="494"/>
      <c r="N78" s="494"/>
      <c r="O78" s="494"/>
      <c r="P78" s="494"/>
      <c r="Q78" s="494"/>
      <c r="R78" s="494"/>
      <c r="S78" s="494"/>
      <c r="T78" s="494"/>
      <c r="U78" s="494"/>
      <c r="V78" s="494"/>
      <c r="W78" s="89"/>
      <c r="X78" s="89"/>
    </row>
    <row r="79" spans="2:24" ht="15" customHeight="1" hidden="1">
      <c r="B79" s="539"/>
      <c r="C79" s="484" t="s">
        <v>91</v>
      </c>
      <c r="D79" s="526">
        <f>SUM(D82:D100)</f>
        <v>420</v>
      </c>
      <c r="E79" s="496">
        <f>SUM(E82:E100)</f>
        <v>0</v>
      </c>
      <c r="F79" s="496">
        <f>SUM(F82:F100)</f>
        <v>0</v>
      </c>
      <c r="G79" s="496">
        <f>SUM(G82:G100)</f>
        <v>1206</v>
      </c>
      <c r="H79" s="496">
        <f aca="true" t="shared" si="3" ref="H79:U79">SUM(H82:H100)</f>
        <v>0</v>
      </c>
      <c r="I79" s="496">
        <f t="shared" si="3"/>
        <v>375</v>
      </c>
      <c r="J79" s="497">
        <f t="shared" si="3"/>
        <v>795</v>
      </c>
      <c r="K79" s="496">
        <f t="shared" si="3"/>
        <v>0</v>
      </c>
      <c r="L79" s="496">
        <f t="shared" si="3"/>
        <v>350</v>
      </c>
      <c r="M79" s="496">
        <f t="shared" si="3"/>
        <v>415</v>
      </c>
      <c r="N79" s="496">
        <f t="shared" si="3"/>
        <v>0</v>
      </c>
      <c r="O79" s="496">
        <f t="shared" si="3"/>
        <v>80</v>
      </c>
      <c r="P79" s="496">
        <f t="shared" si="3"/>
        <v>405</v>
      </c>
      <c r="Q79" s="496">
        <f t="shared" si="3"/>
        <v>0</v>
      </c>
      <c r="R79" s="496">
        <f t="shared" si="3"/>
        <v>0</v>
      </c>
      <c r="S79" s="496">
        <f t="shared" si="3"/>
        <v>185</v>
      </c>
      <c r="T79" s="496">
        <f t="shared" si="3"/>
        <v>0</v>
      </c>
      <c r="U79" s="496">
        <f t="shared" si="3"/>
        <v>0</v>
      </c>
      <c r="V79" s="496">
        <f>SUM(V82:V100)</f>
        <v>4231</v>
      </c>
      <c r="W79" s="2"/>
      <c r="X79" s="2"/>
    </row>
    <row r="80" spans="2:24" ht="27" customHeight="1">
      <c r="B80" s="557"/>
      <c r="C80" s="484"/>
      <c r="D80" s="452">
        <v>3551</v>
      </c>
      <c r="E80" s="452">
        <f>E79+H79+K79+N79+Q79+T79</f>
        <v>0</v>
      </c>
      <c r="F80" s="452">
        <f>F79+I79+L79+O79+R79+U79</f>
        <v>805</v>
      </c>
      <c r="G80" s="496"/>
      <c r="H80" s="496"/>
      <c r="I80" s="496"/>
      <c r="J80" s="497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2"/>
      <c r="X80" s="2"/>
    </row>
    <row r="81" spans="2:24" ht="15" customHeight="1" hidden="1" thickBot="1">
      <c r="B81" s="538"/>
      <c r="C81" s="449" t="s">
        <v>92</v>
      </c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497"/>
      <c r="S81" s="497"/>
      <c r="T81" s="497"/>
      <c r="U81" s="497"/>
      <c r="V81" s="485"/>
      <c r="W81" s="2"/>
      <c r="X81" s="2"/>
    </row>
    <row r="82" spans="2:24" ht="21.75" customHeight="1" hidden="1">
      <c r="B82" s="464" t="s">
        <v>93</v>
      </c>
      <c r="C82" s="498" t="s">
        <v>94</v>
      </c>
      <c r="D82" s="499">
        <v>50</v>
      </c>
      <c r="E82" s="499"/>
      <c r="F82" s="499"/>
      <c r="G82" s="499">
        <v>350</v>
      </c>
      <c r="H82" s="499"/>
      <c r="I82" s="499">
        <v>50</v>
      </c>
      <c r="J82" s="499">
        <v>450</v>
      </c>
      <c r="K82" s="499"/>
      <c r="L82" s="499">
        <v>50</v>
      </c>
      <c r="M82" s="499">
        <v>165</v>
      </c>
      <c r="N82" s="499"/>
      <c r="O82" s="499">
        <v>30</v>
      </c>
      <c r="P82" s="499">
        <v>150</v>
      </c>
      <c r="Q82" s="499"/>
      <c r="R82" s="499"/>
      <c r="S82" s="499">
        <v>25</v>
      </c>
      <c r="T82" s="499"/>
      <c r="U82" s="499"/>
      <c r="V82" s="500">
        <f>SUM(D82:U82)</f>
        <v>1320</v>
      </c>
      <c r="W82" s="2"/>
      <c r="X82" s="2"/>
    </row>
    <row r="83" spans="2:24" ht="15" customHeight="1" hidden="1">
      <c r="B83" s="464"/>
      <c r="C83" s="482" t="s">
        <v>95</v>
      </c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499"/>
      <c r="P83" s="499"/>
      <c r="Q83" s="499"/>
      <c r="R83" s="499"/>
      <c r="S83" s="499"/>
      <c r="T83" s="499"/>
      <c r="U83" s="499"/>
      <c r="V83" s="500">
        <f>SUM(D83:R83)</f>
        <v>0</v>
      </c>
      <c r="W83" s="2"/>
      <c r="X83" s="2"/>
    </row>
    <row r="84" spans="2:24" ht="15" customHeight="1" hidden="1">
      <c r="B84" s="464" t="s">
        <v>96</v>
      </c>
      <c r="C84" s="498" t="s">
        <v>97</v>
      </c>
      <c r="D84" s="488">
        <v>55</v>
      </c>
      <c r="E84" s="501"/>
      <c r="F84" s="501"/>
      <c r="G84" s="488">
        <v>161</v>
      </c>
      <c r="H84" s="501"/>
      <c r="I84" s="501"/>
      <c r="J84" s="491"/>
      <c r="K84" s="491"/>
      <c r="L84" s="491"/>
      <c r="M84" s="501"/>
      <c r="N84" s="501"/>
      <c r="O84" s="501"/>
      <c r="P84" s="501"/>
      <c r="Q84" s="501"/>
      <c r="R84" s="501"/>
      <c r="S84" s="501"/>
      <c r="T84" s="501"/>
      <c r="U84" s="501"/>
      <c r="V84" s="500">
        <f>SUM(D84:U84)</f>
        <v>216</v>
      </c>
      <c r="W84" s="2"/>
      <c r="X84" s="2"/>
    </row>
    <row r="85" spans="2:24" ht="15" customHeight="1" hidden="1">
      <c r="B85" s="464" t="s">
        <v>98</v>
      </c>
      <c r="C85" s="502" t="s">
        <v>99</v>
      </c>
      <c r="D85" s="499"/>
      <c r="E85" s="499"/>
      <c r="F85" s="499"/>
      <c r="G85" s="499"/>
      <c r="H85" s="499"/>
      <c r="I85" s="499"/>
      <c r="J85" s="499">
        <v>50</v>
      </c>
      <c r="K85" s="499"/>
      <c r="L85" s="499">
        <v>70</v>
      </c>
      <c r="M85" s="499"/>
      <c r="N85" s="499"/>
      <c r="O85" s="499"/>
      <c r="P85" s="499"/>
      <c r="Q85" s="499"/>
      <c r="R85" s="499"/>
      <c r="S85" s="499"/>
      <c r="T85" s="499"/>
      <c r="U85" s="499"/>
      <c r="V85" s="500">
        <f>SUM(D85:U85)</f>
        <v>120</v>
      </c>
      <c r="W85" s="2"/>
      <c r="X85" s="2"/>
    </row>
    <row r="86" spans="2:24" ht="15" customHeight="1" hidden="1">
      <c r="B86" s="495"/>
      <c r="C86" s="449" t="s">
        <v>100</v>
      </c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485"/>
      <c r="R86" s="485"/>
      <c r="S86" s="485"/>
      <c r="T86" s="485"/>
      <c r="U86" s="485"/>
      <c r="V86" s="500">
        <f>SUM(D86:R86)</f>
        <v>0</v>
      </c>
      <c r="W86" s="2"/>
      <c r="X86" s="2"/>
    </row>
    <row r="87" spans="2:24" ht="36.75" customHeight="1" hidden="1">
      <c r="B87" s="464" t="s">
        <v>101</v>
      </c>
      <c r="C87" s="498" t="s">
        <v>158</v>
      </c>
      <c r="D87" s="499"/>
      <c r="E87" s="499"/>
      <c r="F87" s="499"/>
      <c r="G87" s="499">
        <v>40</v>
      </c>
      <c r="H87" s="499"/>
      <c r="I87" s="499">
        <v>75</v>
      </c>
      <c r="J87" s="499"/>
      <c r="K87" s="499"/>
      <c r="L87" s="499"/>
      <c r="M87" s="499"/>
      <c r="N87" s="499"/>
      <c r="O87" s="499"/>
      <c r="P87" s="499"/>
      <c r="Q87" s="499"/>
      <c r="R87" s="499"/>
      <c r="S87" s="499"/>
      <c r="T87" s="499"/>
      <c r="U87" s="499"/>
      <c r="V87" s="500">
        <f>SUM(D87:U87)</f>
        <v>115</v>
      </c>
      <c r="W87" s="3"/>
      <c r="X87" s="118"/>
    </row>
    <row r="88" spans="2:23" ht="15" customHeight="1" hidden="1">
      <c r="B88" s="464" t="s">
        <v>102</v>
      </c>
      <c r="C88" s="502" t="s">
        <v>99</v>
      </c>
      <c r="D88" s="488">
        <v>100</v>
      </c>
      <c r="E88" s="501"/>
      <c r="F88" s="501"/>
      <c r="G88" s="488">
        <v>270</v>
      </c>
      <c r="H88" s="501"/>
      <c r="I88" s="501"/>
      <c r="J88" s="491">
        <v>50</v>
      </c>
      <c r="K88" s="501"/>
      <c r="L88" s="501"/>
      <c r="M88" s="501"/>
      <c r="N88" s="501"/>
      <c r="O88" s="501"/>
      <c r="P88" s="501"/>
      <c r="Q88" s="501"/>
      <c r="R88" s="501"/>
      <c r="S88" s="501"/>
      <c r="T88" s="501"/>
      <c r="U88" s="501"/>
      <c r="V88" s="500">
        <f>SUM(D88:U88)</f>
        <v>420</v>
      </c>
      <c r="W88" s="5"/>
    </row>
    <row r="89" spans="2:23" ht="15" customHeight="1" hidden="1">
      <c r="B89" s="464" t="s">
        <v>103</v>
      </c>
      <c r="C89" s="503" t="s">
        <v>104</v>
      </c>
      <c r="D89" s="499"/>
      <c r="E89" s="499"/>
      <c r="F89" s="499"/>
      <c r="G89" s="499">
        <v>65</v>
      </c>
      <c r="H89" s="499"/>
      <c r="I89" s="499">
        <v>80</v>
      </c>
      <c r="J89" s="499">
        <f>20+45</f>
        <v>65</v>
      </c>
      <c r="K89" s="499"/>
      <c r="L89" s="499">
        <v>80</v>
      </c>
      <c r="M89" s="499"/>
      <c r="N89" s="499"/>
      <c r="O89" s="499"/>
      <c r="P89" s="499"/>
      <c r="Q89" s="499"/>
      <c r="R89" s="499"/>
      <c r="S89" s="499"/>
      <c r="T89" s="499"/>
      <c r="U89" s="499"/>
      <c r="V89" s="500">
        <f>SUM(D89:U89)</f>
        <v>290</v>
      </c>
      <c r="W89" s="5"/>
    </row>
    <row r="90" spans="2:23" ht="15" customHeight="1" hidden="1">
      <c r="B90" s="464" t="s">
        <v>105</v>
      </c>
      <c r="C90" s="503" t="s">
        <v>106</v>
      </c>
      <c r="D90" s="501"/>
      <c r="E90" s="501"/>
      <c r="F90" s="501"/>
      <c r="G90" s="488"/>
      <c r="H90" s="501"/>
      <c r="I90" s="488"/>
      <c r="J90" s="501"/>
      <c r="K90" s="501"/>
      <c r="L90" s="501"/>
      <c r="M90" s="491">
        <v>70</v>
      </c>
      <c r="N90" s="491"/>
      <c r="O90" s="491"/>
      <c r="P90" s="491">
        <v>50</v>
      </c>
      <c r="Q90" s="501"/>
      <c r="R90" s="501"/>
      <c r="S90" s="501">
        <v>30</v>
      </c>
      <c r="T90" s="501"/>
      <c r="U90" s="501"/>
      <c r="V90" s="500">
        <f>SUM(D90:U90)</f>
        <v>150</v>
      </c>
      <c r="W90" s="5"/>
    </row>
    <row r="91" spans="2:23" ht="15" customHeight="1" hidden="1">
      <c r="B91" s="464"/>
      <c r="C91" s="482" t="s">
        <v>107</v>
      </c>
      <c r="D91" s="499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499"/>
      <c r="V91" s="500">
        <f>SUM(D91:R91)</f>
        <v>0</v>
      </c>
      <c r="W91" s="5"/>
    </row>
    <row r="92" spans="2:23" ht="24" customHeight="1" hidden="1">
      <c r="B92" s="464" t="s">
        <v>108</v>
      </c>
      <c r="C92" s="502" t="s">
        <v>109</v>
      </c>
      <c r="D92" s="499">
        <v>50</v>
      </c>
      <c r="E92" s="499"/>
      <c r="F92" s="499"/>
      <c r="G92" s="499">
        <v>130</v>
      </c>
      <c r="H92" s="499"/>
      <c r="I92" s="499">
        <v>170</v>
      </c>
      <c r="J92" s="499">
        <v>100</v>
      </c>
      <c r="K92" s="499"/>
      <c r="L92" s="499">
        <v>150</v>
      </c>
      <c r="M92" s="499">
        <v>100</v>
      </c>
      <c r="N92" s="499"/>
      <c r="O92" s="499">
        <v>50</v>
      </c>
      <c r="P92" s="499">
        <v>100</v>
      </c>
      <c r="Q92" s="499"/>
      <c r="R92" s="499"/>
      <c r="S92" s="499">
        <v>50</v>
      </c>
      <c r="T92" s="499"/>
      <c r="U92" s="499"/>
      <c r="V92" s="500">
        <f>SUM(D92:U92)</f>
        <v>900</v>
      </c>
      <c r="W92" s="5"/>
    </row>
    <row r="93" spans="2:23" ht="15" customHeight="1" hidden="1">
      <c r="B93" s="464"/>
      <c r="C93" s="482" t="s">
        <v>159</v>
      </c>
      <c r="D93" s="499"/>
      <c r="E93" s="499"/>
      <c r="F93" s="499"/>
      <c r="G93" s="499"/>
      <c r="H93" s="499"/>
      <c r="I93" s="499"/>
      <c r="J93" s="499"/>
      <c r="K93" s="499"/>
      <c r="L93" s="499"/>
      <c r="M93" s="499"/>
      <c r="N93" s="499"/>
      <c r="O93" s="499"/>
      <c r="P93" s="499"/>
      <c r="Q93" s="499"/>
      <c r="R93" s="499"/>
      <c r="S93" s="499"/>
      <c r="T93" s="499"/>
      <c r="U93" s="499"/>
      <c r="V93" s="500">
        <f>SUM(D93:R93)</f>
        <v>0</v>
      </c>
      <c r="W93" s="5"/>
    </row>
    <row r="94" spans="2:23" ht="23.25" customHeight="1" hidden="1">
      <c r="B94" s="464" t="s">
        <v>110</v>
      </c>
      <c r="C94" s="498" t="s">
        <v>169</v>
      </c>
      <c r="D94" s="491">
        <v>40</v>
      </c>
      <c r="E94" s="491"/>
      <c r="F94" s="491"/>
      <c r="G94" s="491">
        <v>80</v>
      </c>
      <c r="H94" s="491"/>
      <c r="I94" s="491"/>
      <c r="J94" s="491"/>
      <c r="K94" s="491"/>
      <c r="L94" s="501"/>
      <c r="M94" s="501"/>
      <c r="N94" s="501"/>
      <c r="O94" s="501"/>
      <c r="P94" s="501"/>
      <c r="Q94" s="501"/>
      <c r="R94" s="501"/>
      <c r="S94" s="501"/>
      <c r="T94" s="501"/>
      <c r="U94" s="501"/>
      <c r="V94" s="500">
        <f>SUM(D94:U94)</f>
        <v>120</v>
      </c>
      <c r="W94" s="5"/>
    </row>
    <row r="95" spans="2:23" ht="15" customHeight="1" hidden="1">
      <c r="B95" s="464" t="s">
        <v>111</v>
      </c>
      <c r="C95" s="502" t="s">
        <v>99</v>
      </c>
      <c r="D95" s="499"/>
      <c r="E95" s="499"/>
      <c r="F95" s="499"/>
      <c r="G95" s="499">
        <v>80</v>
      </c>
      <c r="H95" s="499"/>
      <c r="I95" s="499"/>
      <c r="J95" s="499">
        <v>80</v>
      </c>
      <c r="K95" s="499"/>
      <c r="L95" s="499"/>
      <c r="M95" s="499">
        <v>80</v>
      </c>
      <c r="N95" s="499"/>
      <c r="O95" s="499"/>
      <c r="P95" s="499">
        <v>25</v>
      </c>
      <c r="Q95" s="499"/>
      <c r="R95" s="499"/>
      <c r="S95" s="499"/>
      <c r="T95" s="499"/>
      <c r="U95" s="499"/>
      <c r="V95" s="500">
        <f>SUM(D95:R95)</f>
        <v>265</v>
      </c>
      <c r="W95" s="5"/>
    </row>
    <row r="96" spans="2:23" ht="15" customHeight="1" hidden="1">
      <c r="B96" s="464" t="s">
        <v>112</v>
      </c>
      <c r="C96" s="503" t="s">
        <v>106</v>
      </c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499">
        <v>80</v>
      </c>
      <c r="Q96" s="499"/>
      <c r="R96" s="499"/>
      <c r="S96" s="499">
        <v>80</v>
      </c>
      <c r="T96" s="499"/>
      <c r="U96" s="499"/>
      <c r="V96" s="500">
        <f>SUM(D96:U96)</f>
        <v>160</v>
      </c>
      <c r="W96" s="5"/>
    </row>
    <row r="97" spans="2:23" ht="15" customHeight="1" hidden="1">
      <c r="B97" s="464"/>
      <c r="C97" s="449" t="s">
        <v>142</v>
      </c>
      <c r="D97" s="499"/>
      <c r="E97" s="499"/>
      <c r="F97" s="499"/>
      <c r="G97" s="499"/>
      <c r="H97" s="499"/>
      <c r="I97" s="499"/>
      <c r="J97" s="499"/>
      <c r="K97" s="499"/>
      <c r="L97" s="499"/>
      <c r="M97" s="499"/>
      <c r="N97" s="499"/>
      <c r="O97" s="499"/>
      <c r="P97" s="499"/>
      <c r="Q97" s="499"/>
      <c r="R97" s="499"/>
      <c r="S97" s="499"/>
      <c r="T97" s="499"/>
      <c r="U97" s="499"/>
      <c r="V97" s="500">
        <f>SUM(D97:R97)</f>
        <v>0</v>
      </c>
      <c r="W97" s="5"/>
    </row>
    <row r="98" spans="2:23" ht="15" customHeight="1" hidden="1">
      <c r="B98" s="464" t="s">
        <v>113</v>
      </c>
      <c r="C98" s="503" t="s">
        <v>135</v>
      </c>
      <c r="D98" s="499">
        <v>25</v>
      </c>
      <c r="E98" s="499"/>
      <c r="F98" s="499"/>
      <c r="G98" s="499">
        <v>30</v>
      </c>
      <c r="H98" s="499"/>
      <c r="I98" s="499"/>
      <c r="J98" s="499"/>
      <c r="K98" s="499"/>
      <c r="L98" s="499"/>
      <c r="M98" s="499"/>
      <c r="N98" s="499"/>
      <c r="O98" s="499"/>
      <c r="P98" s="499"/>
      <c r="Q98" s="499"/>
      <c r="R98" s="499"/>
      <c r="S98" s="499"/>
      <c r="T98" s="499"/>
      <c r="U98" s="499"/>
      <c r="V98" s="500">
        <f>SUM(D98:U98)</f>
        <v>55</v>
      </c>
      <c r="W98" s="5"/>
    </row>
    <row r="99" spans="2:23" ht="15" customHeight="1" hidden="1">
      <c r="B99" s="464"/>
      <c r="C99" s="482" t="s">
        <v>136</v>
      </c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499"/>
      <c r="R99" s="499"/>
      <c r="S99" s="499"/>
      <c r="T99" s="499"/>
      <c r="U99" s="499"/>
      <c r="V99" s="500">
        <f>SUM(D99:R99)</f>
        <v>0</v>
      </c>
      <c r="W99" s="5"/>
    </row>
    <row r="100" spans="2:23" ht="48" customHeight="1" hidden="1" thickBot="1">
      <c r="B100" s="464" t="s">
        <v>134</v>
      </c>
      <c r="C100" s="502" t="s">
        <v>160</v>
      </c>
      <c r="D100" s="499">
        <v>100</v>
      </c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500">
        <f>SUM(D100:U100)</f>
        <v>100</v>
      </c>
      <c r="W100" s="5"/>
    </row>
    <row r="101" spans="2:23" ht="15" customHeight="1" hidden="1" thickBot="1">
      <c r="B101" s="533"/>
      <c r="C101" s="502"/>
      <c r="D101" s="504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504"/>
      <c r="P101" s="504"/>
      <c r="Q101" s="504"/>
      <c r="R101" s="504"/>
      <c r="S101" s="504"/>
      <c r="T101" s="504"/>
      <c r="U101" s="504"/>
      <c r="V101" s="505"/>
      <c r="W101" s="17"/>
    </row>
    <row r="102" spans="2:24" ht="23.25" customHeight="1">
      <c r="B102" s="555"/>
      <c r="C102" s="976" t="s">
        <v>223</v>
      </c>
      <c r="D102" s="977"/>
      <c r="E102" s="977"/>
      <c r="F102" s="977"/>
      <c r="G102" s="977"/>
      <c r="H102" s="977"/>
      <c r="I102" s="977"/>
      <c r="J102" s="977"/>
      <c r="K102" s="977"/>
      <c r="L102" s="977"/>
      <c r="M102" s="977"/>
      <c r="N102" s="977"/>
      <c r="O102" s="977"/>
      <c r="P102" s="977"/>
      <c r="Q102" s="977"/>
      <c r="R102" s="977"/>
      <c r="S102" s="977"/>
      <c r="T102" s="977"/>
      <c r="U102" s="977"/>
      <c r="V102" s="977"/>
      <c r="W102" s="547"/>
      <c r="X102" s="176"/>
    </row>
    <row r="103" spans="2:24" ht="23.25" customHeight="1">
      <c r="B103" s="555"/>
      <c r="C103" s="522" t="s">
        <v>59</v>
      </c>
      <c r="D103" s="1002" t="s">
        <v>214</v>
      </c>
      <c r="E103" s="1003"/>
      <c r="F103" s="1004"/>
      <c r="G103" s="507"/>
      <c r="H103" s="507"/>
      <c r="I103" s="507"/>
      <c r="J103" s="507"/>
      <c r="K103" s="507"/>
      <c r="L103" s="507"/>
      <c r="M103" s="507"/>
      <c r="N103" s="507"/>
      <c r="O103" s="507"/>
      <c r="P103" s="507"/>
      <c r="Q103" s="507"/>
      <c r="R103" s="507"/>
      <c r="S103" s="507"/>
      <c r="T103" s="507"/>
      <c r="U103" s="507"/>
      <c r="V103" s="508"/>
      <c r="W103" s="547"/>
      <c r="X103" s="176"/>
    </row>
    <row r="104" spans="2:24" ht="15" customHeight="1" hidden="1">
      <c r="B104" s="541"/>
      <c r="C104" s="540" t="s">
        <v>115</v>
      </c>
      <c r="D104" s="509">
        <f>SUM(D106:D107)</f>
        <v>3900</v>
      </c>
      <c r="E104" s="509">
        <f aca="true" t="shared" si="4" ref="E104:V104">SUM(E106:E107)</f>
        <v>0</v>
      </c>
      <c r="F104" s="509">
        <f t="shared" si="4"/>
        <v>8100</v>
      </c>
      <c r="G104" s="509">
        <f t="shared" si="4"/>
        <v>4133</v>
      </c>
      <c r="H104" s="509">
        <f t="shared" si="4"/>
        <v>0</v>
      </c>
      <c r="I104" s="509">
        <f t="shared" si="4"/>
        <v>6720</v>
      </c>
      <c r="J104" s="509">
        <f t="shared" si="4"/>
        <v>1250</v>
      </c>
      <c r="K104" s="509">
        <f t="shared" si="4"/>
        <v>3750</v>
      </c>
      <c r="L104" s="509">
        <f t="shared" si="4"/>
        <v>0</v>
      </c>
      <c r="M104" s="509">
        <f t="shared" si="4"/>
        <v>2500</v>
      </c>
      <c r="N104" s="509">
        <f t="shared" si="4"/>
        <v>7500</v>
      </c>
      <c r="O104" s="509">
        <f t="shared" si="4"/>
        <v>0</v>
      </c>
      <c r="P104" s="509">
        <f t="shared" si="4"/>
        <v>1250</v>
      </c>
      <c r="Q104" s="509">
        <f t="shared" si="4"/>
        <v>3750</v>
      </c>
      <c r="R104" s="509">
        <f t="shared" si="4"/>
        <v>0</v>
      </c>
      <c r="S104" s="509"/>
      <c r="T104" s="509"/>
      <c r="U104" s="509"/>
      <c r="V104" s="509">
        <f t="shared" si="4"/>
        <v>42853</v>
      </c>
      <c r="W104" s="1"/>
      <c r="X104" s="176"/>
    </row>
    <row r="105" spans="2:24" ht="36" customHeight="1">
      <c r="B105" s="554"/>
      <c r="C105" s="484"/>
      <c r="D105" s="510">
        <f>D104+G104+J104+M104+P104+S104</f>
        <v>13033</v>
      </c>
      <c r="E105" s="510">
        <f>E104+H104+K104+N104+Q104+T104</f>
        <v>15000</v>
      </c>
      <c r="F105" s="510">
        <f>F104+I104+L104+O104+R104</f>
        <v>14820</v>
      </c>
      <c r="G105" s="509"/>
      <c r="H105" s="509"/>
      <c r="I105" s="509"/>
      <c r="J105" s="509"/>
      <c r="K105" s="509"/>
      <c r="L105" s="509"/>
      <c r="M105" s="509"/>
      <c r="N105" s="509"/>
      <c r="O105" s="509"/>
      <c r="P105" s="509"/>
      <c r="Q105" s="509"/>
      <c r="R105" s="509"/>
      <c r="S105" s="509"/>
      <c r="T105" s="509"/>
      <c r="U105" s="509"/>
      <c r="V105" s="509"/>
      <c r="W105" s="547"/>
      <c r="X105" s="176"/>
    </row>
    <row r="106" spans="2:24" ht="33.75" hidden="1">
      <c r="B106" s="534" t="s">
        <v>116</v>
      </c>
      <c r="C106" s="498" t="s">
        <v>177</v>
      </c>
      <c r="D106" s="511">
        <f>1640+2260</f>
        <v>3900</v>
      </c>
      <c r="E106" s="476"/>
      <c r="F106" s="511">
        <v>8100</v>
      </c>
      <c r="G106" s="511">
        <f>293+3740</f>
        <v>4033</v>
      </c>
      <c r="H106" s="476"/>
      <c r="I106" s="511">
        <v>6720</v>
      </c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511">
        <f>I106+G106+F106+D106</f>
        <v>22753</v>
      </c>
      <c r="W106" s="441"/>
      <c r="X106" s="176"/>
    </row>
    <row r="107" spans="2:24" ht="33.75" hidden="1">
      <c r="B107" s="533" t="s">
        <v>117</v>
      </c>
      <c r="C107" s="498" t="s">
        <v>178</v>
      </c>
      <c r="D107" s="476"/>
      <c r="E107" s="476"/>
      <c r="F107" s="476"/>
      <c r="G107" s="476">
        <v>100</v>
      </c>
      <c r="H107" s="476"/>
      <c r="I107" s="476"/>
      <c r="J107" s="476">
        <v>1250</v>
      </c>
      <c r="K107" s="476">
        <v>3750</v>
      </c>
      <c r="L107" s="476"/>
      <c r="M107" s="476">
        <v>2500</v>
      </c>
      <c r="N107" s="476">
        <v>7500</v>
      </c>
      <c r="O107" s="476"/>
      <c r="P107" s="476">
        <v>1250</v>
      </c>
      <c r="Q107" s="476">
        <v>3750</v>
      </c>
      <c r="R107" s="476"/>
      <c r="S107" s="476"/>
      <c r="T107" s="476"/>
      <c r="U107" s="476"/>
      <c r="V107" s="511">
        <f>SUM(D107:R107)</f>
        <v>20100</v>
      </c>
      <c r="W107" s="63"/>
      <c r="X107" s="176"/>
    </row>
    <row r="108" spans="2:24" ht="18.75" customHeight="1">
      <c r="B108" s="553"/>
      <c r="C108" s="976" t="s">
        <v>222</v>
      </c>
      <c r="D108" s="978"/>
      <c r="E108" s="978"/>
      <c r="F108" s="978"/>
      <c r="G108" s="978"/>
      <c r="H108" s="978"/>
      <c r="I108" s="978"/>
      <c r="J108" s="978"/>
      <c r="K108" s="978"/>
      <c r="L108" s="978"/>
      <c r="M108" s="978"/>
      <c r="N108" s="978"/>
      <c r="O108" s="978"/>
      <c r="P108" s="978"/>
      <c r="Q108" s="978"/>
      <c r="R108" s="978"/>
      <c r="S108" s="978"/>
      <c r="T108" s="978"/>
      <c r="U108" s="978"/>
      <c r="V108" s="978"/>
      <c r="W108" s="1"/>
      <c r="X108" s="176"/>
    </row>
    <row r="109" spans="2:24" ht="26.25" customHeight="1">
      <c r="B109" s="555"/>
      <c r="C109" s="467" t="s">
        <v>59</v>
      </c>
      <c r="D109" s="999" t="s">
        <v>213</v>
      </c>
      <c r="E109" s="1000"/>
      <c r="F109" s="1001"/>
      <c r="G109" s="512"/>
      <c r="H109" s="512"/>
      <c r="I109" s="512"/>
      <c r="J109" s="512"/>
      <c r="K109" s="512"/>
      <c r="L109" s="512"/>
      <c r="M109" s="512"/>
      <c r="N109" s="512"/>
      <c r="O109" s="512"/>
      <c r="P109" s="512"/>
      <c r="Q109" s="512"/>
      <c r="R109" s="512"/>
      <c r="S109" s="512"/>
      <c r="T109" s="512"/>
      <c r="U109" s="512"/>
      <c r="V109" s="512"/>
      <c r="W109" s="547"/>
      <c r="X109" s="176"/>
    </row>
    <row r="110" spans="2:23" ht="18.75" customHeight="1" hidden="1">
      <c r="B110" s="539"/>
      <c r="C110" s="484" t="s">
        <v>120</v>
      </c>
      <c r="D110" s="525">
        <f aca="true" t="shared" si="5" ref="D110:R110">SUM(D112:D116)</f>
        <v>109</v>
      </c>
      <c r="E110" s="513">
        <f t="shared" si="5"/>
        <v>0</v>
      </c>
      <c r="F110" s="513">
        <f t="shared" si="5"/>
        <v>0</v>
      </c>
      <c r="G110" s="513">
        <f t="shared" si="5"/>
        <v>2220</v>
      </c>
      <c r="H110" s="513">
        <f t="shared" si="5"/>
        <v>15</v>
      </c>
      <c r="I110" s="513">
        <f t="shared" si="5"/>
        <v>0</v>
      </c>
      <c r="J110" s="513">
        <f t="shared" si="5"/>
        <v>417</v>
      </c>
      <c r="K110" s="513">
        <f t="shared" si="5"/>
        <v>23</v>
      </c>
      <c r="L110" s="513">
        <f t="shared" si="5"/>
        <v>0</v>
      </c>
      <c r="M110" s="513">
        <f t="shared" si="5"/>
        <v>190</v>
      </c>
      <c r="N110" s="513">
        <f t="shared" si="5"/>
        <v>0</v>
      </c>
      <c r="O110" s="513">
        <f t="shared" si="5"/>
        <v>0</v>
      </c>
      <c r="P110" s="513">
        <f t="shared" si="5"/>
        <v>190</v>
      </c>
      <c r="Q110" s="513">
        <f t="shared" si="5"/>
        <v>0</v>
      </c>
      <c r="R110" s="513">
        <f t="shared" si="5"/>
        <v>0</v>
      </c>
      <c r="S110" s="513"/>
      <c r="T110" s="513"/>
      <c r="U110" s="513"/>
      <c r="V110" s="497">
        <f>SUM(V112:V116)</f>
        <v>3164</v>
      </c>
      <c r="W110" s="545"/>
    </row>
    <row r="111" spans="2:24" ht="33.75" customHeight="1">
      <c r="B111" s="557"/>
      <c r="C111" s="484"/>
      <c r="D111" s="514">
        <f>D110+G110+J110+M110+P110+S110</f>
        <v>3126</v>
      </c>
      <c r="E111" s="514">
        <f>E110+H110+K110+N110+Q110+T110</f>
        <v>38</v>
      </c>
      <c r="F111" s="514">
        <f>F110+I110+L110+O110+R110+U110</f>
        <v>0</v>
      </c>
      <c r="G111" s="513"/>
      <c r="H111" s="513"/>
      <c r="I111" s="513"/>
      <c r="J111" s="513"/>
      <c r="K111" s="513"/>
      <c r="L111" s="513"/>
      <c r="M111" s="513"/>
      <c r="N111" s="513"/>
      <c r="O111" s="513"/>
      <c r="P111" s="513"/>
      <c r="Q111" s="513"/>
      <c r="R111" s="513"/>
      <c r="S111" s="513"/>
      <c r="T111" s="513"/>
      <c r="U111" s="513"/>
      <c r="V111" s="497"/>
      <c r="W111" s="547"/>
      <c r="X111" s="176"/>
    </row>
    <row r="112" spans="2:23" ht="18.75" customHeight="1" hidden="1">
      <c r="B112" s="534" t="s">
        <v>121</v>
      </c>
      <c r="C112" s="502" t="s">
        <v>122</v>
      </c>
      <c r="D112" s="504">
        <v>9</v>
      </c>
      <c r="E112" s="504"/>
      <c r="F112" s="504"/>
      <c r="G112" s="504">
        <v>160</v>
      </c>
      <c r="H112" s="515"/>
      <c r="I112" s="515"/>
      <c r="J112" s="515"/>
      <c r="K112" s="515"/>
      <c r="L112" s="515"/>
      <c r="M112" s="515"/>
      <c r="N112" s="515"/>
      <c r="O112" s="515"/>
      <c r="P112" s="515"/>
      <c r="Q112" s="515"/>
      <c r="R112" s="515"/>
      <c r="S112" s="515"/>
      <c r="T112" s="515"/>
      <c r="U112" s="515"/>
      <c r="V112" s="481">
        <f>SUM(D112:R112)</f>
        <v>169</v>
      </c>
      <c r="W112" s="3"/>
    </row>
    <row r="113" spans="2:23" ht="26.25" customHeight="1" hidden="1">
      <c r="B113" s="464" t="s">
        <v>123</v>
      </c>
      <c r="C113" s="503" t="s">
        <v>151</v>
      </c>
      <c r="D113" s="516">
        <v>82</v>
      </c>
      <c r="E113" s="516"/>
      <c r="F113" s="516"/>
      <c r="G113" s="516">
        <v>1867</v>
      </c>
      <c r="H113" s="516"/>
      <c r="I113" s="516"/>
      <c r="J113" s="516">
        <v>203</v>
      </c>
      <c r="K113" s="516"/>
      <c r="L113" s="516"/>
      <c r="M113" s="516"/>
      <c r="N113" s="516"/>
      <c r="O113" s="516"/>
      <c r="P113" s="516"/>
      <c r="Q113" s="516"/>
      <c r="R113" s="516"/>
      <c r="S113" s="516"/>
      <c r="T113" s="516"/>
      <c r="U113" s="516"/>
      <c r="V113" s="481">
        <f>SUM(D113:R113)</f>
        <v>2152</v>
      </c>
      <c r="W113" s="5"/>
    </row>
    <row r="114" spans="2:24" s="2" customFormat="1" ht="20.25" customHeight="1" hidden="1">
      <c r="B114" s="506" t="s">
        <v>124</v>
      </c>
      <c r="C114" s="517" t="s">
        <v>125</v>
      </c>
      <c r="D114" s="518">
        <f>25-7</f>
        <v>18</v>
      </c>
      <c r="E114" s="518"/>
      <c r="F114" s="518"/>
      <c r="G114" s="518">
        <f>9+4</f>
        <v>13</v>
      </c>
      <c r="H114" s="518">
        <v>15</v>
      </c>
      <c r="I114" s="518"/>
      <c r="J114" s="518">
        <f>11+3</f>
        <v>14</v>
      </c>
      <c r="K114" s="518">
        <v>23</v>
      </c>
      <c r="L114" s="518"/>
      <c r="M114" s="518"/>
      <c r="N114" s="518"/>
      <c r="O114" s="518"/>
      <c r="P114" s="518"/>
      <c r="Q114" s="518"/>
      <c r="R114" s="518"/>
      <c r="S114" s="518"/>
      <c r="T114" s="518"/>
      <c r="U114" s="518"/>
      <c r="V114" s="518">
        <f>SUM(D114:R114)</f>
        <v>83</v>
      </c>
      <c r="W114" s="434"/>
      <c r="X114" s="435"/>
    </row>
    <row r="115" spans="2:24" s="196" customFormat="1" ht="17.25" customHeight="1" hidden="1">
      <c r="B115" s="464" t="s">
        <v>126</v>
      </c>
      <c r="C115" s="503" t="s">
        <v>127</v>
      </c>
      <c r="D115" s="488"/>
      <c r="E115" s="488"/>
      <c r="F115" s="488"/>
      <c r="G115" s="488">
        <v>140</v>
      </c>
      <c r="H115" s="488"/>
      <c r="I115" s="488"/>
      <c r="J115" s="488">
        <v>160</v>
      </c>
      <c r="K115" s="488"/>
      <c r="L115" s="488"/>
      <c r="M115" s="488">
        <v>150</v>
      </c>
      <c r="N115" s="488"/>
      <c r="O115" s="488"/>
      <c r="P115" s="488">
        <v>150</v>
      </c>
      <c r="Q115" s="488"/>
      <c r="R115" s="488"/>
      <c r="S115" s="488"/>
      <c r="T115" s="488"/>
      <c r="U115" s="488"/>
      <c r="V115" s="488">
        <f>G115+J115+M115+P115</f>
        <v>600</v>
      </c>
      <c r="W115" s="80"/>
      <c r="X115" s="192"/>
    </row>
    <row r="116" spans="2:23" ht="17.25" customHeight="1" hidden="1">
      <c r="B116" s="533" t="s">
        <v>128</v>
      </c>
      <c r="C116" s="503" t="s">
        <v>129</v>
      </c>
      <c r="D116" s="488"/>
      <c r="E116" s="488"/>
      <c r="F116" s="488"/>
      <c r="G116" s="488">
        <v>40</v>
      </c>
      <c r="H116" s="488"/>
      <c r="I116" s="488"/>
      <c r="J116" s="488">
        <v>40</v>
      </c>
      <c r="K116" s="488"/>
      <c r="L116" s="488"/>
      <c r="M116" s="488">
        <v>40</v>
      </c>
      <c r="N116" s="488"/>
      <c r="O116" s="488"/>
      <c r="P116" s="488">
        <v>40</v>
      </c>
      <c r="Q116" s="488"/>
      <c r="R116" s="488"/>
      <c r="S116" s="488"/>
      <c r="T116" s="488"/>
      <c r="U116" s="488"/>
      <c r="V116" s="488">
        <f>SUM(D116:R116)</f>
        <v>160</v>
      </c>
      <c r="W116" s="17"/>
    </row>
    <row r="117" spans="2:24" ht="18.75" customHeight="1" hidden="1">
      <c r="B117" s="553"/>
      <c r="C117" s="528"/>
      <c r="D117" s="529"/>
      <c r="E117" s="529"/>
      <c r="F117" s="529"/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  <c r="Q117" s="516"/>
      <c r="R117" s="516"/>
      <c r="S117" s="516"/>
      <c r="T117" s="516"/>
      <c r="U117" s="516"/>
      <c r="V117" s="481"/>
      <c r="W117" s="547"/>
      <c r="X117" s="176"/>
    </row>
    <row r="118" spans="2:24" ht="15" customHeight="1">
      <c r="B118" s="555"/>
      <c r="C118" s="559"/>
      <c r="D118" s="561"/>
      <c r="E118" s="561"/>
      <c r="F118" s="561"/>
      <c r="G118" s="465"/>
      <c r="H118" s="465"/>
      <c r="I118" s="465"/>
      <c r="J118" s="465"/>
      <c r="K118" s="465"/>
      <c r="L118" s="465"/>
      <c r="M118" s="465"/>
      <c r="N118" s="465"/>
      <c r="O118" s="465"/>
      <c r="P118" s="465"/>
      <c r="Q118" s="465"/>
      <c r="R118" s="465"/>
      <c r="S118" s="465"/>
      <c r="T118" s="465"/>
      <c r="U118" s="465"/>
      <c r="V118" s="466"/>
      <c r="W118" s="547"/>
      <c r="X118" s="176"/>
    </row>
    <row r="119" spans="2:24" ht="15" customHeight="1" hidden="1">
      <c r="B119" s="555"/>
      <c r="C119" s="560"/>
      <c r="D119" s="530"/>
      <c r="E119" s="530"/>
      <c r="F119" s="530"/>
      <c r="G119" s="465"/>
      <c r="H119" s="465"/>
      <c r="I119" s="465"/>
      <c r="J119" s="465"/>
      <c r="K119" s="465"/>
      <c r="L119" s="465"/>
      <c r="M119" s="465"/>
      <c r="N119" s="465"/>
      <c r="O119" s="465"/>
      <c r="P119" s="465"/>
      <c r="Q119" s="465"/>
      <c r="R119" s="465"/>
      <c r="S119" s="465"/>
      <c r="T119" s="465"/>
      <c r="U119" s="465"/>
      <c r="V119" s="466"/>
      <c r="W119" s="547"/>
      <c r="X119" s="176"/>
    </row>
    <row r="120" spans="2:24" ht="30" customHeight="1">
      <c r="B120" s="556"/>
      <c r="C120" s="542" t="s">
        <v>131</v>
      </c>
      <c r="D120" s="527"/>
      <c r="E120" s="527"/>
      <c r="F120" s="527"/>
      <c r="G120" s="519">
        <f>G110+G104+G79+G65+G50+G8</f>
        <v>13564.5</v>
      </c>
      <c r="H120" s="519">
        <f>H110+H79+H65+H50+H8+H104</f>
        <v>16950</v>
      </c>
      <c r="I120" s="519">
        <f aca="true" t="shared" si="6" ref="I120:U120">I110+I104+I79+I65+I50+I8</f>
        <v>11101.5</v>
      </c>
      <c r="J120" s="519">
        <f t="shared" si="6"/>
        <v>8789.5</v>
      </c>
      <c r="K120" s="519">
        <f t="shared" si="6"/>
        <v>29148</v>
      </c>
      <c r="L120" s="519">
        <f t="shared" si="6"/>
        <v>5848.5</v>
      </c>
      <c r="M120" s="519">
        <f t="shared" si="6"/>
        <v>7723</v>
      </c>
      <c r="N120" s="519">
        <f t="shared" si="6"/>
        <v>24167</v>
      </c>
      <c r="O120" s="519">
        <f t="shared" si="6"/>
        <v>4280</v>
      </c>
      <c r="P120" s="519">
        <f t="shared" si="6"/>
        <v>8312.5</v>
      </c>
      <c r="Q120" s="519">
        <f t="shared" si="6"/>
        <v>14275</v>
      </c>
      <c r="R120" s="519">
        <f t="shared" si="6"/>
        <v>2892.5</v>
      </c>
      <c r="S120" s="519">
        <f t="shared" si="6"/>
        <v>3385</v>
      </c>
      <c r="T120" s="519">
        <f t="shared" si="6"/>
        <v>8250</v>
      </c>
      <c r="U120" s="519">
        <f t="shared" si="6"/>
        <v>1375</v>
      </c>
      <c r="V120" s="520">
        <f>V110+V104+V65+V79+V50+V8</f>
        <v>179541.55</v>
      </c>
      <c r="W120" s="547"/>
      <c r="X120" s="176"/>
    </row>
    <row r="121" spans="2:24" ht="20.25" customHeight="1" thickBot="1">
      <c r="B121" s="556"/>
      <c r="C121" s="543"/>
      <c r="D121" s="590">
        <f>D9+D51+D66+D80+D105+D111</f>
        <v>47745</v>
      </c>
      <c r="E121" s="591">
        <f>E9+E51+E66+E80+E105+E111</f>
        <v>93494</v>
      </c>
      <c r="F121" s="591">
        <f>F9+F51+F66+F80+F105+F111</f>
        <v>36120</v>
      </c>
      <c r="G121" s="527"/>
      <c r="H121" s="527"/>
      <c r="I121" s="527"/>
      <c r="J121" s="527"/>
      <c r="K121" s="527"/>
      <c r="L121" s="527"/>
      <c r="M121" s="527"/>
      <c r="N121" s="527"/>
      <c r="O121" s="527"/>
      <c r="P121" s="527"/>
      <c r="Q121" s="527"/>
      <c r="R121" s="527"/>
      <c r="S121" s="519"/>
      <c r="T121" s="519"/>
      <c r="U121" s="519"/>
      <c r="V121" s="521"/>
      <c r="W121" s="547"/>
      <c r="X121" s="176"/>
    </row>
    <row r="122" spans="2:24" ht="15" customHeight="1" thickBot="1">
      <c r="B122" s="141"/>
      <c r="C122" s="979"/>
      <c r="D122" s="979"/>
      <c r="E122" s="979"/>
      <c r="F122" s="979"/>
      <c r="G122" s="979"/>
      <c r="H122" s="979"/>
      <c r="I122" s="979"/>
      <c r="J122" s="979"/>
      <c r="K122" s="979"/>
      <c r="L122" s="979"/>
      <c r="M122" s="979"/>
      <c r="N122" s="979"/>
      <c r="O122" s="979"/>
      <c r="P122" s="979"/>
      <c r="Q122" s="979"/>
      <c r="R122" s="980"/>
      <c r="S122" s="442"/>
      <c r="T122" s="442"/>
      <c r="U122" s="442"/>
      <c r="V122" s="548">
        <f>D120+G120+J120+M120+P120+S120</f>
        <v>41774.5</v>
      </c>
      <c r="W122" s="1"/>
      <c r="X122" s="176"/>
    </row>
    <row r="123" spans="2:24" ht="24" customHeight="1" thickBot="1">
      <c r="B123" s="141"/>
      <c r="C123" s="588" t="s">
        <v>130</v>
      </c>
      <c r="D123" s="589"/>
      <c r="E123" s="589"/>
      <c r="F123" s="592">
        <f>D121+E121+F121</f>
        <v>177359</v>
      </c>
      <c r="G123" s="586"/>
      <c r="H123" s="586"/>
      <c r="I123" s="586"/>
      <c r="J123" s="586"/>
      <c r="K123" s="586"/>
      <c r="L123" s="586"/>
      <c r="M123" s="586"/>
      <c r="N123" s="586"/>
      <c r="O123" s="586"/>
      <c r="P123" s="586"/>
      <c r="Q123" s="586"/>
      <c r="R123" s="587"/>
      <c r="S123" s="175"/>
      <c r="T123" s="175"/>
      <c r="U123" s="175"/>
      <c r="V123" s="549">
        <f>E120+H120+K120+N120+Q120+T120</f>
        <v>92790</v>
      </c>
      <c r="W123" s="1"/>
      <c r="X123" s="176"/>
    </row>
    <row r="124" spans="2:24" ht="15" customHeight="1" thickBot="1">
      <c r="B124" s="141"/>
      <c r="C124" s="970"/>
      <c r="D124" s="971"/>
      <c r="E124" s="971"/>
      <c r="F124" s="971"/>
      <c r="G124" s="972"/>
      <c r="H124" s="972"/>
      <c r="I124" s="972"/>
      <c r="J124" s="972"/>
      <c r="K124" s="972"/>
      <c r="L124" s="972"/>
      <c r="M124" s="972"/>
      <c r="N124" s="972"/>
      <c r="O124" s="972"/>
      <c r="P124" s="972"/>
      <c r="Q124" s="972"/>
      <c r="R124" s="973"/>
      <c r="S124" s="353"/>
      <c r="T124" s="353"/>
      <c r="U124" s="353"/>
      <c r="V124" s="544">
        <f>F120+I120+L120+O120+R120+U120</f>
        <v>25497.5</v>
      </c>
      <c r="W124" s="545"/>
      <c r="X124" s="193"/>
    </row>
    <row r="125" spans="2:24" ht="15" customHeight="1">
      <c r="B125" s="190"/>
      <c r="C125" s="390"/>
      <c r="D125" s="1"/>
      <c r="E125" s="1"/>
      <c r="F125" s="1"/>
      <c r="G125" s="1"/>
      <c r="H125" s="1"/>
      <c r="I125" s="1"/>
      <c r="J125" s="1"/>
      <c r="K125" s="1"/>
      <c r="M125" s="1"/>
      <c r="N125" s="1"/>
      <c r="O125" s="1"/>
      <c r="P125" s="1"/>
      <c r="Q125" s="1"/>
      <c r="R125" s="1"/>
      <c r="S125" s="1"/>
      <c r="T125" s="1"/>
      <c r="U125" s="1"/>
      <c r="V125" s="191"/>
      <c r="W125" s="1"/>
      <c r="X125" s="1"/>
    </row>
    <row r="126" spans="2:24" ht="15" customHeight="1">
      <c r="B126" s="190"/>
      <c r="C126" s="390"/>
      <c r="D126" s="1"/>
      <c r="E126" s="1"/>
      <c r="F126" s="1"/>
      <c r="G126" s="1"/>
      <c r="H126" s="1"/>
      <c r="I126" s="1"/>
      <c r="J126" s="1"/>
      <c r="K126" s="1"/>
      <c r="M126" s="1"/>
      <c r="N126" s="1"/>
      <c r="O126" s="1"/>
      <c r="P126" s="1"/>
      <c r="Q126" s="1"/>
      <c r="R126" s="1"/>
      <c r="S126" s="1"/>
      <c r="T126" s="1"/>
      <c r="U126" s="1"/>
      <c r="V126" s="191"/>
      <c r="W126" s="1"/>
      <c r="X126" s="1"/>
    </row>
    <row r="127" spans="2:24" ht="15" customHeight="1">
      <c r="B127" s="190"/>
      <c r="C127" s="390"/>
      <c r="D127" s="1"/>
      <c r="E127" s="1"/>
      <c r="F127" s="1"/>
      <c r="G127" s="1"/>
      <c r="H127" s="1"/>
      <c r="I127" s="1"/>
      <c r="J127" s="1"/>
      <c r="K127" s="1"/>
      <c r="M127" s="1"/>
      <c r="N127" s="1"/>
      <c r="O127" s="1"/>
      <c r="P127" s="1"/>
      <c r="Q127" s="1"/>
      <c r="R127" s="1"/>
      <c r="S127" s="1"/>
      <c r="T127" s="1"/>
      <c r="U127" s="1"/>
      <c r="V127" s="191"/>
      <c r="W127" s="1"/>
      <c r="X127" s="1"/>
    </row>
    <row r="128" spans="2:24" ht="15" customHeight="1">
      <c r="B128" s="190"/>
      <c r="C128" s="391"/>
      <c r="D128" s="1"/>
      <c r="E128" s="1"/>
      <c r="F128" s="1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1"/>
      <c r="V128" s="191"/>
      <c r="W128" s="1"/>
      <c r="X128" s="1"/>
    </row>
    <row r="129" spans="2:24" ht="15" customHeight="1">
      <c r="B129" s="190"/>
      <c r="C129" s="392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1"/>
      <c r="V129" s="191"/>
      <c r="W129" s="1"/>
      <c r="X129" s="1"/>
    </row>
    <row r="130" spans="2:24" ht="15" customHeight="1">
      <c r="B130" s="190"/>
      <c r="C130" s="392"/>
      <c r="D130" s="1"/>
      <c r="E130" s="1"/>
      <c r="F130" s="1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s="1"/>
      <c r="U130" s="1"/>
      <c r="V130" s="191"/>
      <c r="W130" s="1"/>
      <c r="X130" s="1"/>
    </row>
    <row r="131" spans="2:24" ht="15" customHeight="1">
      <c r="B131" s="190"/>
      <c r="C131" s="391"/>
      <c r="D131" s="1"/>
      <c r="E131" s="1"/>
      <c r="F131" s="1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s="1"/>
      <c r="U131" s="1"/>
      <c r="V131" s="191"/>
      <c r="W131" s="1"/>
      <c r="X131" s="1"/>
    </row>
    <row r="132" spans="2:24" ht="15" customHeight="1">
      <c r="B132" s="190"/>
      <c r="C132" s="39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1"/>
      <c r="V132" s="191"/>
      <c r="W132" s="1"/>
      <c r="X132" s="1"/>
    </row>
    <row r="133" spans="2:24" ht="15" customHeight="1">
      <c r="B133" s="190"/>
      <c r="C133" s="391"/>
      <c r="D133" s="1"/>
      <c r="E133" s="1"/>
      <c r="F133" s="1"/>
      <c r="G133" s="1"/>
      <c r="H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s="1"/>
      <c r="U133" s="1"/>
      <c r="V133" s="191"/>
      <c r="W133" s="1"/>
      <c r="X133" s="1"/>
    </row>
    <row r="134" spans="2:24" ht="15" customHeight="1">
      <c r="B134" s="190"/>
      <c r="C134" s="391"/>
      <c r="D134" s="1"/>
      <c r="E134" s="1"/>
      <c r="F134" s="1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  <c r="V134" s="191"/>
      <c r="W134" s="1"/>
      <c r="X134" s="1"/>
    </row>
    <row r="135" spans="2:24" ht="15" customHeight="1">
      <c r="B135" s="190"/>
      <c r="C135" s="391"/>
      <c r="D135" s="1"/>
      <c r="E135" s="1"/>
      <c r="F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s="1"/>
      <c r="U135" s="1"/>
      <c r="V135" s="191"/>
      <c r="W135" s="1"/>
      <c r="X135" s="1"/>
    </row>
    <row r="136" spans="2:24" ht="15" customHeight="1">
      <c r="B136" s="190"/>
      <c r="C136" s="391"/>
      <c r="D136" s="1"/>
      <c r="E136" s="1"/>
      <c r="F136" s="1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  <c r="V136" s="191"/>
      <c r="W136" s="1"/>
      <c r="X136" s="1"/>
    </row>
    <row r="137" spans="2:24" ht="15" customHeight="1">
      <c r="B137" s="190"/>
      <c r="C137" s="391"/>
      <c r="D137" s="1"/>
      <c r="E137" s="1"/>
      <c r="F137" s="1"/>
      <c r="G137" s="1"/>
      <c r="H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s="1"/>
      <c r="U137" s="1"/>
      <c r="V137" s="191"/>
      <c r="W137" s="1"/>
      <c r="X137" s="1"/>
    </row>
    <row r="138" spans="2:24" ht="15" customHeight="1">
      <c r="B138" s="190"/>
      <c r="C138" s="391"/>
      <c r="D138" s="1"/>
      <c r="E138" s="1"/>
      <c r="F138" s="1"/>
      <c r="G138" s="1"/>
      <c r="H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s="1"/>
      <c r="U138" s="1"/>
      <c r="V138" s="191"/>
      <c r="W138" s="1"/>
      <c r="X138" s="1"/>
    </row>
    <row r="139" spans="2:24" ht="15" customHeight="1">
      <c r="B139" s="190"/>
      <c r="C139" s="391"/>
      <c r="D139" s="1"/>
      <c r="E139" s="1"/>
      <c r="F139" s="1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V139" s="191"/>
      <c r="W139" s="1"/>
      <c r="X139" s="1"/>
    </row>
    <row r="140" spans="2:24" ht="15" customHeight="1">
      <c r="B140" s="190"/>
      <c r="C140" s="391"/>
      <c r="D140" s="1"/>
      <c r="E140" s="1"/>
      <c r="F140" s="1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V140" s="191"/>
      <c r="W140" s="1"/>
      <c r="X140" s="1"/>
    </row>
    <row r="141" spans="2:24" ht="15" customHeight="1">
      <c r="B141" s="190"/>
      <c r="C141" s="39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V141" s="191"/>
      <c r="W141" s="1"/>
      <c r="X141" s="1"/>
    </row>
    <row r="142" spans="2:24" ht="15" customHeight="1">
      <c r="B142" s="190"/>
      <c r="C142" s="39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V142" s="191"/>
      <c r="W142" s="1"/>
      <c r="X142" s="1"/>
    </row>
    <row r="143" spans="2:24" ht="15" customHeight="1">
      <c r="B143" s="190"/>
      <c r="C143" s="39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V143" s="191"/>
      <c r="W143" s="1"/>
      <c r="X143" s="1"/>
    </row>
    <row r="144" spans="2:24" ht="15" customHeight="1">
      <c r="B144" s="190"/>
      <c r="C144" s="39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V144" s="191"/>
      <c r="W144" s="1"/>
      <c r="X144" s="1"/>
    </row>
    <row r="145" spans="2:24" ht="15" customHeight="1">
      <c r="B145" s="190"/>
      <c r="C145" s="391"/>
      <c r="D145" s="1"/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V145" s="191"/>
      <c r="W145" s="1"/>
      <c r="X145" s="1"/>
    </row>
    <row r="146" spans="2:24" ht="15" customHeight="1">
      <c r="B146" s="190"/>
      <c r="C146" s="391"/>
      <c r="D146" s="1"/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V146" s="191"/>
      <c r="W146" s="1"/>
      <c r="X146" s="1"/>
    </row>
    <row r="147" spans="2:24" ht="15" customHeight="1">
      <c r="B147" s="190"/>
      <c r="C147" s="391"/>
      <c r="D147" s="1"/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V147" s="191"/>
      <c r="W147" s="1"/>
      <c r="X147" s="1"/>
    </row>
    <row r="148" spans="2:24" ht="15" customHeight="1">
      <c r="B148" s="190"/>
      <c r="C148" s="39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V148" s="191"/>
      <c r="W148" s="1"/>
      <c r="X148" s="1"/>
    </row>
    <row r="149" spans="2:24" ht="15" customHeight="1">
      <c r="B149" s="190"/>
      <c r="C149" s="391"/>
      <c r="D149" s="1"/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V149" s="191"/>
      <c r="W149" s="1"/>
      <c r="X149" s="1"/>
    </row>
    <row r="150" spans="2:24" ht="15" customHeight="1">
      <c r="B150" s="190"/>
      <c r="C150" s="391"/>
      <c r="D150" s="1"/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V150" s="191"/>
      <c r="W150" s="1"/>
      <c r="X150" s="1"/>
    </row>
    <row r="151" spans="2:24" ht="15" customHeight="1">
      <c r="B151" s="190"/>
      <c r="C151" s="391"/>
      <c r="D151" s="1"/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V151" s="191"/>
      <c r="W151" s="1"/>
      <c r="X151" s="1"/>
    </row>
    <row r="152" spans="2:24" ht="15" customHeight="1">
      <c r="B152" s="190"/>
      <c r="C152" s="39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V152" s="191"/>
      <c r="W152" s="1"/>
      <c r="X152" s="1"/>
    </row>
    <row r="153" spans="2:24" ht="15" customHeight="1">
      <c r="B153" s="190"/>
      <c r="C153" s="391"/>
      <c r="D153" s="1"/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V153" s="191"/>
      <c r="W153" s="1"/>
      <c r="X153" s="1"/>
    </row>
    <row r="154" spans="2:24" ht="15" customHeight="1">
      <c r="B154" s="190"/>
      <c r="C154" s="39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V154" s="191"/>
      <c r="W154" s="1"/>
      <c r="X154" s="1"/>
    </row>
    <row r="155" spans="2:24" ht="15" customHeight="1">
      <c r="B155" s="190"/>
      <c r="C155" s="391"/>
      <c r="D155" s="1"/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V155" s="191"/>
      <c r="W155" s="1"/>
      <c r="X155" s="1"/>
    </row>
    <row r="156" spans="2:24" ht="15" customHeight="1">
      <c r="B156" s="190"/>
      <c r="C156" s="391"/>
      <c r="D156" s="1"/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V156" s="191"/>
      <c r="W156" s="1"/>
      <c r="X156" s="1"/>
    </row>
    <row r="157" spans="2:24" ht="15" customHeight="1">
      <c r="B157" s="190"/>
      <c r="C157" s="391"/>
      <c r="D157" s="1"/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V157" s="191"/>
      <c r="W157" s="1"/>
      <c r="X157" s="1"/>
    </row>
    <row r="158" spans="2:24" ht="15" customHeight="1">
      <c r="B158" s="190"/>
      <c r="C158" s="391"/>
      <c r="D158" s="1"/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V158" s="191"/>
      <c r="W158" s="1"/>
      <c r="X158" s="1"/>
    </row>
    <row r="159" spans="2:24" ht="15" customHeight="1">
      <c r="B159" s="190"/>
      <c r="C159" s="39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V159" s="191"/>
      <c r="W159" s="1"/>
      <c r="X159" s="1"/>
    </row>
  </sheetData>
  <mergeCells count="29">
    <mergeCell ref="D109:F109"/>
    <mergeCell ref="D103:F103"/>
    <mergeCell ref="D78:F78"/>
    <mergeCell ref="B3:B5"/>
    <mergeCell ref="C3:C5"/>
    <mergeCell ref="D64:F64"/>
    <mergeCell ref="D49:F49"/>
    <mergeCell ref="D7:F7"/>
    <mergeCell ref="D54:V54"/>
    <mergeCell ref="C2:V2"/>
    <mergeCell ref="S4:U4"/>
    <mergeCell ref="C6:V6"/>
    <mergeCell ref="D52:V52"/>
    <mergeCell ref="V3:V4"/>
    <mergeCell ref="D4:F4"/>
    <mergeCell ref="G4:I4"/>
    <mergeCell ref="J4:L4"/>
    <mergeCell ref="M4:O4"/>
    <mergeCell ref="P4:R4"/>
    <mergeCell ref="C124:R124"/>
    <mergeCell ref="D3:F3"/>
    <mergeCell ref="C102:V102"/>
    <mergeCell ref="C108:V108"/>
    <mergeCell ref="C122:R122"/>
    <mergeCell ref="D56:V56"/>
    <mergeCell ref="H60:V60"/>
    <mergeCell ref="C63:V63"/>
    <mergeCell ref="C77:V77"/>
    <mergeCell ref="C48:D48"/>
  </mergeCells>
  <printOptions/>
  <pageMargins left="0.92" right="1.08" top="1" bottom="1" header="0.5" footer="0.5"/>
  <pageSetup horizontalDpi="600" verticalDpi="600" orientation="portrait" paperSize="9" scale="72" r:id="rId3"/>
  <colBreaks count="1" manualBreakCount="1">
    <brk id="6" max="12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XXX</cp:lastModifiedBy>
  <cp:lastPrinted>2006-03-31T10:06:46Z</cp:lastPrinted>
  <dcterms:created xsi:type="dcterms:W3CDTF">2005-03-29T07:49:27Z</dcterms:created>
  <dcterms:modified xsi:type="dcterms:W3CDTF">2006-04-12T08:56:47Z</dcterms:modified>
  <cp:category/>
  <cp:version/>
  <cp:contentType/>
  <cp:contentStatus/>
</cp:coreProperties>
</file>