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WPF" sheetId="1" r:id="rId1"/>
    <sheet name="Prognoza długu" sheetId="2" r:id="rId2"/>
  </sheets>
  <definedNames>
    <definedName name="Excel_BuiltIn_Print_Titles_5">#REF!</definedName>
  </definedNames>
  <calcPr fullCalcOnLoad="1"/>
</workbook>
</file>

<file path=xl/sharedStrings.xml><?xml version="1.0" encoding="utf-8"?>
<sst xmlns="http://schemas.openxmlformats.org/spreadsheetml/2006/main" count="95" uniqueCount="82">
  <si>
    <t xml:space="preserve">do Uchwały Rady Miasta  Nr                Nr  ………………………….                                                     </t>
  </si>
  <si>
    <t>WIELOLETNIA  PROGNOZA  FINANSOWA  MIASTA</t>
  </si>
  <si>
    <t>WIELOLETNIA  PROGNOZA  FINANSOWA  GMINY  LESZNOWOLA  NA LATA  2011 - 2019</t>
  </si>
  <si>
    <t>WIELOLETNIA  PROGNOZA  FINANSOWA  GMINY  LESZNOWOLA  NA LATA  2011 - 2021</t>
  </si>
  <si>
    <t>WIELOLETNIA  PROGNOZA  FINANSOWA  GMINY  LESZNOWOLA  NA LATA  2011 - 2022</t>
  </si>
  <si>
    <t>WIELOLETNIA  PROGNOZA  FINANSOWA  GMINY  LESZNOWOLA  NA LATA  2011 - 2023</t>
  </si>
  <si>
    <t>WIELOLETNIA  PROGNOZA  FINANSOWA  GMINY  LESZNOWOLA  NA LATA  2011 - 2024</t>
  </si>
  <si>
    <t>WIELOLETNIA  PROGNOZA  FINANSOWA  GMINY  LESZNOWOLA  NA LATA  2011 - 2025</t>
  </si>
  <si>
    <t>WIELOLETNIA  PROGNOZA  FINANSOWA  GMINY  LESZNOWOLA  NA LATA  2011 - 2026</t>
  </si>
  <si>
    <t>WIELOLETNIA  PROGNOZA  FINANSOWA  GMINY  LESZNOWOLA  NA LATA  2011 - 2027</t>
  </si>
  <si>
    <t>WIELOLETNIA  PROGNOZA  FINANSOWA  GMINY  LESZNOWOLA  NA LATA  2011 - 2028</t>
  </si>
  <si>
    <t>WIELOLETNIA  PROGNOZA  FINANSOWA  GMINY  LESZNOWOLA  NA LATA  2011 - 2029</t>
  </si>
  <si>
    <t>WIELOLETNIA  PROGNOZA  FINANSOWA  GMINY  LESZNOWOLA  NA LATA  2011 - 2030</t>
  </si>
  <si>
    <t>WIELOLETNIA  PROGNOZA  FINANSOWA  GMINY  LESZNOWOLA  NA LATA  2011 - 2031</t>
  </si>
  <si>
    <t>WIELOLETNIA  PROGNOZA  FINANSOWA  GMINY  LESZNOWOLA  NA LATA  2011 - 2032</t>
  </si>
  <si>
    <t>Lp.</t>
  </si>
  <si>
    <t>Wyszczególnienie</t>
  </si>
  <si>
    <t>Dochody ogółem, z tego:</t>
  </si>
  <si>
    <t>a)</t>
  </si>
  <si>
    <t>dochody bieżące</t>
  </si>
  <si>
    <t>b)</t>
  </si>
  <si>
    <t>dochody majątkowe, w tym:</t>
  </si>
  <si>
    <t>-</t>
  </si>
  <si>
    <t>ze sprzedaży majątku</t>
  </si>
  <si>
    <t>Wydatki bieżące ( bez odsetek i prowizji od kredytów i pożyczek oraz wyemitowanych papierów wartościowych) w tym:</t>
  </si>
  <si>
    <t>na wynagrodzenia i składki od nich naliczane</t>
  </si>
  <si>
    <t>związane z funkcjonowaniem organów JST</t>
  </si>
  <si>
    <t>c)</t>
  </si>
  <si>
    <t>z tytułu gwarancji i poręczeń, w tym:</t>
  </si>
  <si>
    <t>gwarancje i poręczenia podlegające wyłączeniu z limitów spłaty zobowiązań z art.. 243 ufp/169sufp</t>
  </si>
  <si>
    <t>d)</t>
  </si>
  <si>
    <t>wydatki bieżące objęte limitem art. 226 ust. 4 ufp</t>
  </si>
  <si>
    <t>Wynik budżetu po wykonaniu wydatków bieżących (bez obsługi długu) (1-2)</t>
  </si>
  <si>
    <t>Nadwyżka budżetowa z lat ubiegłych plus wolne środki zgodnie z art.217 ufp, w tym:</t>
  </si>
  <si>
    <t>nadwyżka z lat ubiegłych plus wolne środki , zgodnie z art. 217 ufp angażowane na pokrycie deficytu budżetowego roku bieżącego</t>
  </si>
  <si>
    <t>Inne przychody nie związane z zaciągnięciem długu</t>
  </si>
  <si>
    <t>Środki do dyspozycji (3+4+5)</t>
  </si>
  <si>
    <t xml:space="preserve">Spłata i obsługa długu, z tego: </t>
  </si>
  <si>
    <t>rozchody z tytułu spłaty rat kapitałowych oraz wykupu papierów wartościowych</t>
  </si>
  <si>
    <t>wydatki bieżące na obsługę długu</t>
  </si>
  <si>
    <t>Inne rozchody ( bez spłaty  długu np. Udzielane pożyczki)</t>
  </si>
  <si>
    <t>Środki do dyspozycji na wydatki majątkowe (6-7-8)</t>
  </si>
  <si>
    <t>Wydatki majątkowe, w tym:</t>
  </si>
  <si>
    <t>wydatki majątkowe objęte limitem art. 226 ust 4 ufp</t>
  </si>
  <si>
    <t>Przychody ( kredyty, pożyczki, emisje obligacji)</t>
  </si>
  <si>
    <t>Wynik finansowy budżetu (9-10+11)</t>
  </si>
  <si>
    <t xml:space="preserve">PROGNOZA DŁUGU </t>
  </si>
  <si>
    <t>LP.</t>
  </si>
  <si>
    <t>Kwota długu, w tym:</t>
  </si>
  <si>
    <t>Łączna kwota wyłączeń z art. 243 ust 3 pkt 1 ufp oraz z art. 170 ust 3 sufp</t>
  </si>
  <si>
    <t>Kwota wyłączeń z art. 243 us t3 pkt 1 ufp oraz z art.. 170 ust 3 sufp przypadająca na dany rok budżetowy</t>
  </si>
  <si>
    <t>2.</t>
  </si>
  <si>
    <t>Kwota zobowiązań związku współtworzonego przez JST przypadających do spłaty w danym roku budżetowym  podlegające doliczeniu zgodnie z art. 244 ufp</t>
  </si>
  <si>
    <t>3.</t>
  </si>
  <si>
    <t>Planowana łączna kwota spłaty zobowiązań</t>
  </si>
  <si>
    <t>4.</t>
  </si>
  <si>
    <t>Maksymalny dopuszczalny wskaźnik spłaty z art. 243 ufp</t>
  </si>
  <si>
    <t>5.</t>
  </si>
  <si>
    <t>Spełnienie wskaźnika spłaty z art. 243 ufp po uwzględnieniu art. 244 ufp</t>
  </si>
  <si>
    <t>X</t>
  </si>
  <si>
    <t xml:space="preserve">6. </t>
  </si>
  <si>
    <t>Planowana łączna kwota spłaty zobowiązań /dochody ogółem - max. 15% z art. 169 sufp</t>
  </si>
  <si>
    <t>7.</t>
  </si>
  <si>
    <t>Zadłużenie/dochody ogółem - max. 60% z art 170 sufp</t>
  </si>
  <si>
    <t>8.</t>
  </si>
  <si>
    <t xml:space="preserve">Wydatki bieżące razem </t>
  </si>
  <si>
    <t>9.</t>
  </si>
  <si>
    <t>Wydatki ogółem</t>
  </si>
  <si>
    <t>10.</t>
  </si>
  <si>
    <t>Wynik budżetu ( dochody ogółem - wydatki ogółem)</t>
  </si>
  <si>
    <t>11.</t>
  </si>
  <si>
    <t>Przychody budżetu</t>
  </si>
  <si>
    <t>12.</t>
  </si>
  <si>
    <t>Rozchody budżetu</t>
  </si>
  <si>
    <t>13.</t>
  </si>
  <si>
    <t>Wskaźnik pokrycia wydatków bieżących art. 242 UFP</t>
  </si>
  <si>
    <t>Umorzenie</t>
  </si>
  <si>
    <t>Sposób sfinansowania spłaty długu</t>
  </si>
  <si>
    <t>nadwyżka bieżąca</t>
  </si>
  <si>
    <r>
      <t>ZAŁĄCZNIK Nr 1 - str. 2</t>
    </r>
    <r>
      <rPr>
        <b/>
        <sz val="12"/>
        <rFont val="Arial"/>
        <family val="2"/>
      </rPr>
      <t xml:space="preserve">                         </t>
    </r>
  </si>
  <si>
    <t xml:space="preserve">WIELOLETNIA PROGNOZA FINANSOWA POWIATU CZĘSTOCHOWSKIEGO                                                                                           ZAŁĄCZNIK  Nr 1                                                                                                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</si>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</sst>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#,##0.0"/>
    <numFmt numFmtId="166" formatCode="#,##0.000"/>
  </numFmts>
  <fonts count="29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0"/>
      <color indexed="47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 style="thick">
        <color indexed="8"/>
      </left>
      <right style="thick">
        <color indexed="8"/>
      </right>
      <top>
        <color indexed="63"/>
      </top>
      <bottom style="thin"/>
    </border>
    <border>
      <left style="thick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>
        <color indexed="8"/>
      </bottom>
    </border>
    <border>
      <left style="thin"/>
      <right>
        <color indexed="63"/>
      </right>
      <top style="thick">
        <color indexed="8"/>
      </top>
      <bottom style="thin"/>
    </border>
    <border>
      <left style="medium"/>
      <right style="medium"/>
      <top style="thin"/>
      <bottom style="thick">
        <color indexed="8"/>
      </bottom>
    </border>
    <border>
      <left style="medium"/>
      <right style="medium"/>
      <top style="thick">
        <color indexed="8"/>
      </top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4" borderId="11" xfId="0" applyFont="1" applyFill="1" applyBorder="1" applyAlignment="1">
      <alignment/>
    </xf>
    <xf numFmtId="0" fontId="0" fillId="4" borderId="11" xfId="0" applyFont="1" applyFill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3" fontId="0" fillId="24" borderId="10" xfId="0" applyNumberFormat="1" applyFill="1" applyBorder="1" applyAlignment="1">
      <alignment/>
    </xf>
    <xf numFmtId="3" fontId="0" fillId="24" borderId="11" xfId="0" applyNumberFormat="1" applyFill="1" applyBorder="1" applyAlignment="1">
      <alignment/>
    </xf>
    <xf numFmtId="0" fontId="0" fillId="0" borderId="13" xfId="0" applyFont="1" applyFill="1" applyBorder="1" applyAlignment="1">
      <alignment horizontal="right" wrapText="1"/>
    </xf>
    <xf numFmtId="4" fontId="0" fillId="24" borderId="11" xfId="0" applyNumberFormat="1" applyFill="1" applyBorder="1" applyAlignment="1">
      <alignment/>
    </xf>
    <xf numFmtId="164" fontId="0" fillId="24" borderId="11" xfId="0" applyNumberFormat="1" applyFill="1" applyBorder="1" applyAlignment="1">
      <alignment/>
    </xf>
    <xf numFmtId="0" fontId="0" fillId="4" borderId="12" xfId="0" applyFont="1" applyFill="1" applyBorder="1" applyAlignment="1">
      <alignment/>
    </xf>
    <xf numFmtId="0" fontId="0" fillId="4" borderId="12" xfId="0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3" fontId="0" fillId="24" borderId="12" xfId="0" applyNumberFormat="1" applyFill="1" applyBorder="1" applyAlignment="1">
      <alignment/>
    </xf>
    <xf numFmtId="4" fontId="0" fillId="25" borderId="12" xfId="0" applyNumberFormat="1" applyFill="1" applyBorder="1" applyAlignment="1">
      <alignment/>
    </xf>
    <xf numFmtId="0" fontId="0" fillId="0" borderId="14" xfId="0" applyFill="1" applyBorder="1" applyAlignment="1">
      <alignment wrapText="1"/>
    </xf>
    <xf numFmtId="0" fontId="0" fillId="0" borderId="14" xfId="0" applyFill="1" applyBorder="1" applyAlignment="1">
      <alignment/>
    </xf>
    <xf numFmtId="3" fontId="0" fillId="24" borderId="14" xfId="0" applyNumberFormat="1" applyFill="1" applyBorder="1" applyAlignment="1">
      <alignment/>
    </xf>
    <xf numFmtId="164" fontId="26" fillId="25" borderId="11" xfId="0" applyNumberFormat="1" applyFont="1" applyFill="1" applyBorder="1" applyAlignment="1">
      <alignment wrapText="1"/>
    </xf>
    <xf numFmtId="49" fontId="0" fillId="26" borderId="11" xfId="0" applyNumberFormat="1" applyFill="1" applyBorder="1" applyAlignment="1">
      <alignment horizontal="center"/>
    </xf>
    <xf numFmtId="3" fontId="0" fillId="27" borderId="11" xfId="0" applyNumberFormat="1" applyFont="1" applyFill="1" applyBorder="1" applyAlignment="1">
      <alignment horizontal="right"/>
    </xf>
    <xf numFmtId="3" fontId="0" fillId="26" borderId="10" xfId="0" applyNumberFormat="1" applyFill="1" applyBorder="1" applyAlignment="1" applyProtection="1">
      <alignment/>
      <protection locked="0"/>
    </xf>
    <xf numFmtId="3" fontId="0" fillId="0" borderId="11" xfId="0" applyNumberFormat="1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4" fontId="0" fillId="24" borderId="14" xfId="0" applyNumberForma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 locked="0"/>
    </xf>
    <xf numFmtId="0" fontId="0" fillId="0" borderId="12" xfId="0" applyFont="1" applyFill="1" applyBorder="1" applyAlignment="1" applyProtection="1">
      <alignment wrapText="1"/>
      <protection locked="0"/>
    </xf>
    <xf numFmtId="0" fontId="0" fillId="0" borderId="17" xfId="0" applyFont="1" applyFill="1" applyBorder="1" applyAlignment="1" applyProtection="1">
      <alignment horizontal="right" wrapText="1"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0" xfId="0" applyBorder="1" applyAlignment="1" applyProtection="1">
      <alignment/>
      <protection/>
    </xf>
    <xf numFmtId="0" fontId="19" fillId="4" borderId="0" xfId="0" applyFont="1" applyFill="1" applyBorder="1" applyAlignment="1" applyProtection="1">
      <alignment horizontal="center" vertical="center" wrapText="1"/>
      <protection/>
    </xf>
    <xf numFmtId="0" fontId="20" fillId="22" borderId="10" xfId="0" applyFont="1" applyFill="1" applyBorder="1" applyAlignment="1" applyProtection="1">
      <alignment horizontal="center" vertical="center" wrapText="1"/>
      <protection/>
    </xf>
    <xf numFmtId="0" fontId="0" fillId="28" borderId="18" xfId="0" applyFill="1" applyBorder="1" applyAlignment="1" applyProtection="1">
      <alignment horizontal="center" vertical="center"/>
      <protection/>
    </xf>
    <xf numFmtId="0" fontId="22" fillId="0" borderId="11" xfId="0" applyNumberFormat="1" applyFont="1" applyFill="1" applyBorder="1" applyAlignment="1" applyProtection="1">
      <alignment vertical="top"/>
      <protection/>
    </xf>
    <xf numFmtId="0" fontId="22" fillId="0" borderId="11" xfId="0" applyFont="1" applyFill="1" applyBorder="1" applyAlignment="1" applyProtection="1">
      <alignment vertical="top" wrapText="1"/>
      <protection/>
    </xf>
    <xf numFmtId="3" fontId="22" fillId="24" borderId="11" xfId="0" applyNumberFormat="1" applyFont="1" applyFill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0" fillId="0" borderId="11" xfId="0" applyFont="1" applyBorder="1" applyAlignment="1" applyProtection="1">
      <alignment vertical="top"/>
      <protection/>
    </xf>
    <xf numFmtId="0" fontId="0" fillId="0" borderId="11" xfId="0" applyFont="1" applyBorder="1" applyAlignment="1" applyProtection="1">
      <alignment vertical="top" wrapText="1"/>
      <protection/>
    </xf>
    <xf numFmtId="0" fontId="0" fillId="0" borderId="11" xfId="0" applyFont="1" applyFill="1" applyBorder="1" applyAlignment="1" applyProtection="1">
      <alignment vertical="top" wrapText="1"/>
      <protection/>
    </xf>
    <xf numFmtId="0" fontId="22" fillId="0" borderId="11" xfId="0" applyFont="1" applyFill="1" applyBorder="1" applyAlignment="1" applyProtection="1">
      <alignment vertical="top"/>
      <protection/>
    </xf>
    <xf numFmtId="0" fontId="22" fillId="0" borderId="11" xfId="0" applyFont="1" applyBorder="1" applyAlignment="1" applyProtection="1">
      <alignment vertical="top"/>
      <protection/>
    </xf>
    <xf numFmtId="0" fontId="22" fillId="0" borderId="11" xfId="0" applyFont="1" applyBorder="1" applyAlignment="1" applyProtection="1">
      <alignment vertical="top" wrapText="1"/>
      <protection/>
    </xf>
    <xf numFmtId="3" fontId="0" fillId="24" borderId="11" xfId="0" applyNumberFormat="1" applyFont="1" applyFill="1" applyBorder="1" applyAlignment="1" applyProtection="1">
      <alignment vertical="top" wrapText="1"/>
      <protection/>
    </xf>
    <xf numFmtId="0" fontId="0" fillId="0" borderId="11" xfId="0" applyFont="1" applyFill="1" applyBorder="1" applyAlignment="1" applyProtection="1">
      <alignment vertical="top"/>
      <protection/>
    </xf>
    <xf numFmtId="0" fontId="0" fillId="0" borderId="0" xfId="0" applyFill="1" applyAlignment="1" applyProtection="1">
      <alignment/>
      <protection/>
    </xf>
    <xf numFmtId="0" fontId="22" fillId="4" borderId="11" xfId="0" applyFont="1" applyFill="1" applyBorder="1" applyAlignment="1" applyProtection="1">
      <alignment vertical="top"/>
      <protection/>
    </xf>
    <xf numFmtId="0" fontId="22" fillId="4" borderId="11" xfId="0" applyFont="1" applyFill="1" applyBorder="1" applyAlignment="1" applyProtection="1">
      <alignment wrapText="1"/>
      <protection/>
    </xf>
    <xf numFmtId="3" fontId="22" fillId="25" borderId="11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 wrapText="1"/>
      <protection/>
    </xf>
    <xf numFmtId="3" fontId="0" fillId="0" borderId="0" xfId="0" applyNumberFormat="1" applyFill="1" applyAlignment="1" applyProtection="1">
      <alignment/>
      <protection/>
    </xf>
    <xf numFmtId="3" fontId="22" fillId="0" borderId="11" xfId="0" applyNumberFormat="1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vertical="top" wrapText="1"/>
      <protection locked="0"/>
    </xf>
    <xf numFmtId="3" fontId="0" fillId="0" borderId="11" xfId="0" applyNumberFormat="1" applyBorder="1" applyAlignment="1" applyProtection="1">
      <alignment/>
      <protection locked="0"/>
    </xf>
    <xf numFmtId="3" fontId="0" fillId="0" borderId="11" xfId="0" applyNumberFormat="1" applyFont="1" applyBorder="1" applyAlignment="1" applyProtection="1">
      <alignment horizontal="right" wrapText="1"/>
      <protection locked="0"/>
    </xf>
    <xf numFmtId="3" fontId="0" fillId="0" borderId="11" xfId="0" applyNumberFormat="1" applyFont="1" applyBorder="1" applyAlignment="1" applyProtection="1">
      <alignment wrapText="1"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27" fillId="24" borderId="11" xfId="44" applyNumberFormat="1" applyFont="1" applyFill="1" applyBorder="1" applyAlignment="1" applyProtection="1">
      <alignment horizontal="center" vertical="center"/>
      <protection/>
    </xf>
    <xf numFmtId="0" fontId="27" fillId="24" borderId="0" xfId="44" applyFont="1" applyFill="1" applyAlignment="1">
      <alignment horizontal="center" vertical="center"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/>
    </xf>
    <xf numFmtId="0" fontId="0" fillId="29" borderId="20" xfId="0" applyFill="1" applyBorder="1" applyAlignment="1">
      <alignment/>
    </xf>
    <xf numFmtId="0" fontId="0" fillId="29" borderId="21" xfId="0" applyFill="1" applyBorder="1" applyAlignment="1">
      <alignment/>
    </xf>
    <xf numFmtId="0" fontId="20" fillId="30" borderId="22" xfId="0" applyFont="1" applyFill="1" applyBorder="1" applyAlignment="1">
      <alignment horizontal="center" vertical="center"/>
    </xf>
    <xf numFmtId="0" fontId="20" fillId="30" borderId="23" xfId="0" applyNumberFormat="1" applyFont="1" applyFill="1" applyBorder="1" applyAlignment="1">
      <alignment horizontal="center" vertical="center"/>
    </xf>
    <xf numFmtId="3" fontId="20" fillId="30" borderId="23" xfId="0" applyNumberFormat="1" applyFont="1" applyFill="1" applyBorder="1" applyAlignment="1">
      <alignment horizontal="center" vertical="center" wrapText="1"/>
    </xf>
    <xf numFmtId="0" fontId="20" fillId="30" borderId="24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 applyProtection="1">
      <alignment wrapText="1"/>
      <protection locked="0"/>
    </xf>
    <xf numFmtId="3" fontId="0" fillId="0" borderId="11" xfId="0" applyNumberFormat="1" applyFont="1" applyFill="1" applyBorder="1" applyAlignment="1" applyProtection="1">
      <alignment wrapText="1"/>
      <protection locked="0"/>
    </xf>
    <xf numFmtId="3" fontId="0" fillId="0" borderId="14" xfId="0" applyNumberFormat="1" applyFill="1" applyBorder="1" applyAlignment="1" applyProtection="1">
      <alignment wrapText="1"/>
      <protection locked="0"/>
    </xf>
    <xf numFmtId="3" fontId="0" fillId="0" borderId="11" xfId="0" applyNumberFormat="1" applyFont="1" applyFill="1" applyBorder="1" applyAlignment="1" applyProtection="1">
      <alignment vertical="top" wrapText="1"/>
      <protection locked="0"/>
    </xf>
    <xf numFmtId="3" fontId="27" fillId="0" borderId="11" xfId="0" applyNumberFormat="1" applyFont="1" applyFill="1" applyBorder="1" applyAlignment="1" applyProtection="1">
      <alignment horizontal="center" vertical="center"/>
      <protection locked="0"/>
    </xf>
    <xf numFmtId="3" fontId="22" fillId="0" borderId="11" xfId="0" applyNumberFormat="1" applyFont="1" applyFill="1" applyBorder="1" applyAlignment="1" applyProtection="1">
      <alignment vertical="top" wrapText="1"/>
      <protection locked="0"/>
    </xf>
    <xf numFmtId="3" fontId="22" fillId="0" borderId="11" xfId="0" applyNumberFormat="1" applyFont="1" applyFill="1" applyBorder="1" applyAlignment="1" applyProtection="1">
      <alignment wrapText="1"/>
      <protection locked="0"/>
    </xf>
    <xf numFmtId="3" fontId="0" fillId="0" borderId="12" xfId="0" applyNumberFormat="1" applyFill="1" applyBorder="1" applyAlignment="1" applyProtection="1">
      <alignment wrapText="1"/>
      <protection locked="0"/>
    </xf>
    <xf numFmtId="3" fontId="0" fillId="24" borderId="14" xfId="0" applyNumberFormat="1" applyFill="1" applyBorder="1" applyAlignment="1" applyProtection="1">
      <alignment/>
      <protection/>
    </xf>
    <xf numFmtId="4" fontId="28" fillId="24" borderId="11" xfId="0" applyNumberFormat="1" applyFont="1" applyFill="1" applyBorder="1" applyAlignment="1">
      <alignment/>
    </xf>
    <xf numFmtId="164" fontId="26" fillId="25" borderId="11" xfId="0" applyNumberFormat="1" applyFont="1" applyFill="1" applyBorder="1" applyAlignment="1">
      <alignment horizontal="center" vertical="center" wrapText="1"/>
    </xf>
    <xf numFmtId="0" fontId="0" fillId="29" borderId="0" xfId="0" applyFill="1" applyBorder="1" applyAlignment="1">
      <alignment/>
    </xf>
    <xf numFmtId="0" fontId="0" fillId="29" borderId="25" xfId="0" applyFill="1" applyBorder="1" applyAlignment="1">
      <alignment/>
    </xf>
    <xf numFmtId="0" fontId="0" fillId="28" borderId="26" xfId="0" applyFill="1" applyBorder="1" applyAlignment="1">
      <alignment/>
    </xf>
    <xf numFmtId="0" fontId="0" fillId="28" borderId="27" xfId="0" applyFill="1" applyBorder="1" applyAlignment="1">
      <alignment/>
    </xf>
    <xf numFmtId="0" fontId="20" fillId="22" borderId="11" xfId="0" applyFont="1" applyFill="1" applyBorder="1" applyAlignment="1" applyProtection="1">
      <alignment horizontal="center" vertical="center"/>
      <protection/>
    </xf>
    <xf numFmtId="0" fontId="20" fillId="22" borderId="10" xfId="0" applyFont="1" applyFill="1" applyBorder="1" applyAlignment="1" applyProtection="1">
      <alignment horizontal="center" vertical="center"/>
      <protection/>
    </xf>
    <xf numFmtId="0" fontId="18" fillId="4" borderId="28" xfId="0" applyFont="1" applyFill="1" applyBorder="1" applyAlignment="1" applyProtection="1">
      <alignment horizontal="center" wrapText="1"/>
      <protection/>
    </xf>
    <xf numFmtId="0" fontId="18" fillId="4" borderId="29" xfId="0" applyFont="1" applyFill="1" applyBorder="1" applyAlignment="1" applyProtection="1">
      <alignment horizontal="center" wrapText="1"/>
      <protection/>
    </xf>
    <xf numFmtId="0" fontId="18" fillId="4" borderId="30" xfId="0" applyFont="1" applyFill="1" applyBorder="1" applyAlignment="1" applyProtection="1">
      <alignment horizontal="center" wrapText="1"/>
      <protection/>
    </xf>
    <xf numFmtId="0" fontId="18" fillId="4" borderId="31" xfId="0" applyFont="1" applyFill="1" applyBorder="1" applyAlignment="1" applyProtection="1">
      <alignment horizontal="right"/>
      <protection/>
    </xf>
    <xf numFmtId="0" fontId="18" fillId="4" borderId="32" xfId="0" applyFont="1" applyFill="1" applyBorder="1" applyAlignment="1" applyProtection="1">
      <alignment vertical="top" wrapText="1"/>
      <protection/>
    </xf>
    <xf numFmtId="0" fontId="18" fillId="4" borderId="0" xfId="0" applyFont="1" applyFill="1" applyBorder="1" applyAlignment="1" applyProtection="1">
      <alignment vertical="top" wrapText="1"/>
      <protection/>
    </xf>
    <xf numFmtId="0" fontId="19" fillId="4" borderId="33" xfId="0" applyFont="1" applyFill="1" applyBorder="1" applyAlignment="1" applyProtection="1">
      <alignment horizontal="center" vertical="center" wrapText="1"/>
      <protection/>
    </xf>
    <xf numFmtId="0" fontId="19" fillId="4" borderId="34" xfId="0" applyFont="1" applyFill="1" applyBorder="1" applyAlignment="1" applyProtection="1">
      <alignment horizontal="center" vertical="center" wrapText="1"/>
      <protection/>
    </xf>
    <xf numFmtId="0" fontId="20" fillId="22" borderId="10" xfId="0" applyFont="1" applyFill="1" applyBorder="1" applyAlignment="1" applyProtection="1">
      <alignment horizontal="center" vertical="center" wrapText="1"/>
      <protection/>
    </xf>
    <xf numFmtId="0" fontId="21" fillId="22" borderId="10" xfId="0" applyFont="1" applyFill="1" applyBorder="1" applyAlignment="1" applyProtection="1">
      <alignment horizontal="center" vertical="center" wrapText="1"/>
      <protection/>
    </xf>
    <xf numFmtId="0" fontId="21" fillId="22" borderId="35" xfId="0" applyFont="1" applyFill="1" applyBorder="1" applyAlignment="1" applyProtection="1">
      <alignment horizontal="center" vertical="center" wrapText="1"/>
      <protection/>
    </xf>
    <xf numFmtId="0" fontId="20" fillId="22" borderId="11" xfId="0" applyFont="1" applyFill="1" applyBorder="1" applyAlignment="1" applyProtection="1">
      <alignment horizontal="center" vertical="center" wrapText="1"/>
      <protection/>
    </xf>
    <xf numFmtId="0" fontId="20" fillId="22" borderId="12" xfId="0" applyFont="1" applyFill="1" applyBorder="1" applyAlignment="1" applyProtection="1">
      <alignment horizontal="center" vertical="center" wrapText="1"/>
      <protection/>
    </xf>
    <xf numFmtId="0" fontId="23" fillId="4" borderId="36" xfId="0" applyFont="1" applyFill="1" applyBorder="1" applyAlignment="1">
      <alignment vertical="center" wrapText="1"/>
    </xf>
    <xf numFmtId="0" fontId="23" fillId="4" borderId="20" xfId="0" applyFont="1" applyFill="1" applyBorder="1" applyAlignment="1">
      <alignment vertical="center" wrapText="1"/>
    </xf>
    <xf numFmtId="0" fontId="19" fillId="4" borderId="37" xfId="0" applyFont="1" applyFill="1" applyBorder="1" applyAlignment="1">
      <alignment horizontal="center" vertical="top"/>
    </xf>
    <xf numFmtId="0" fontId="19" fillId="4" borderId="38" xfId="0" applyFont="1" applyFill="1" applyBorder="1" applyAlignment="1">
      <alignment horizontal="center" vertical="top"/>
    </xf>
    <xf numFmtId="0" fontId="19" fillId="4" borderId="39" xfId="0" applyFont="1" applyFill="1" applyBorder="1" applyAlignment="1">
      <alignment horizontal="center" vertical="top"/>
    </xf>
    <xf numFmtId="0" fontId="19" fillId="4" borderId="31" xfId="0" applyFont="1" applyFill="1" applyBorder="1" applyAlignment="1">
      <alignment horizontal="center" vertical="top"/>
    </xf>
    <xf numFmtId="0" fontId="20" fillId="30" borderId="40" xfId="0" applyFont="1" applyFill="1" applyBorder="1" applyAlignment="1">
      <alignment horizontal="center" vertical="center"/>
    </xf>
    <xf numFmtId="0" fontId="20" fillId="30" borderId="41" xfId="0" applyFont="1" applyFill="1" applyBorder="1" applyAlignment="1">
      <alignment horizontal="center" vertical="center"/>
    </xf>
    <xf numFmtId="0" fontId="18" fillId="30" borderId="42" xfId="0" applyFont="1" applyFill="1" applyBorder="1" applyAlignment="1">
      <alignment horizontal="center" vertical="center"/>
    </xf>
    <xf numFmtId="0" fontId="20" fillId="30" borderId="43" xfId="0" applyFont="1" applyFill="1" applyBorder="1" applyAlignment="1">
      <alignment horizontal="center" vertical="center"/>
    </xf>
    <xf numFmtId="0" fontId="18" fillId="30" borderId="44" xfId="0" applyFont="1" applyFill="1" applyBorder="1" applyAlignment="1">
      <alignment horizontal="center" vertical="center"/>
    </xf>
    <xf numFmtId="0" fontId="18" fillId="30" borderId="26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tabSelected="1" zoomScale="90" zoomScaleNormal="90" workbookViewId="0" topLeftCell="A1">
      <selection activeCell="J38" sqref="J38"/>
    </sheetView>
  </sheetViews>
  <sheetFormatPr defaultColWidth="9.140625" defaultRowHeight="12.75"/>
  <cols>
    <col min="1" max="1" width="4.00390625" style="34" customWidth="1"/>
    <col min="2" max="2" width="36.140625" style="56" customWidth="1"/>
    <col min="3" max="3" width="0.13671875" style="56" customWidth="1"/>
    <col min="4" max="5" width="0.13671875" style="34" customWidth="1"/>
    <col min="6" max="6" width="0.13671875" style="56" customWidth="1"/>
    <col min="7" max="7" width="12.28125" style="34" customWidth="1"/>
    <col min="8" max="8" width="14.00390625" style="34" customWidth="1"/>
    <col min="9" max="10" width="12.28125" style="34" customWidth="1"/>
    <col min="11" max="11" width="13.00390625" style="34" customWidth="1"/>
    <col min="12" max="12" width="12.28125" style="34" customWidth="1"/>
    <col min="13" max="15" width="12.421875" style="34" customWidth="1"/>
    <col min="16" max="16" width="13.140625" style="34" customWidth="1"/>
    <col min="17" max="17" width="13.8515625" style="34" customWidth="1"/>
    <col min="18" max="18" width="13.00390625" style="34" customWidth="1"/>
    <col min="19" max="19" width="13.57421875" style="34" customWidth="1"/>
    <col min="20" max="20" width="13.28125" style="34" customWidth="1"/>
    <col min="21" max="21" width="13.8515625" style="34" customWidth="1"/>
    <col min="22" max="22" width="13.57421875" style="34" customWidth="1"/>
    <col min="23" max="16384" width="11.57421875" style="34" customWidth="1"/>
  </cols>
  <sheetData>
    <row r="1" spans="1:22" ht="17.25" customHeight="1">
      <c r="A1" s="93" t="s">
        <v>80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5"/>
    </row>
    <row r="2" spans="1:22" ht="45" customHeight="1" hidden="1">
      <c r="A2" s="96"/>
      <c r="B2" s="96"/>
      <c r="C2" s="96"/>
      <c r="D2" s="96"/>
      <c r="E2" s="96"/>
      <c r="F2" s="96"/>
      <c r="G2" s="96"/>
      <c r="H2" s="96"/>
      <c r="I2" s="96"/>
      <c r="J2" s="96"/>
      <c r="K2" s="97" t="s">
        <v>0</v>
      </c>
      <c r="L2" s="97"/>
      <c r="M2" s="97"/>
      <c r="N2" s="98"/>
      <c r="O2" s="35"/>
      <c r="P2" s="36"/>
      <c r="Q2" s="36"/>
      <c r="R2" s="36"/>
      <c r="S2" s="36"/>
      <c r="T2" s="36"/>
      <c r="U2" s="36"/>
      <c r="V2" s="36"/>
    </row>
    <row r="3" spans="1:22" ht="19.5" customHeight="1" hidden="1">
      <c r="A3" s="99" t="s">
        <v>1</v>
      </c>
      <c r="B3" s="99" t="s">
        <v>2</v>
      </c>
      <c r="C3" s="99"/>
      <c r="D3" s="99" t="s">
        <v>3</v>
      </c>
      <c r="E3" s="99" t="s">
        <v>4</v>
      </c>
      <c r="F3" s="99" t="s">
        <v>5</v>
      </c>
      <c r="G3" s="99" t="s">
        <v>6</v>
      </c>
      <c r="H3" s="99" t="s">
        <v>7</v>
      </c>
      <c r="I3" s="99" t="s">
        <v>8</v>
      </c>
      <c r="J3" s="99" t="s">
        <v>9</v>
      </c>
      <c r="K3" s="99" t="s">
        <v>10</v>
      </c>
      <c r="L3" s="99" t="s">
        <v>11</v>
      </c>
      <c r="M3" s="99" t="s">
        <v>12</v>
      </c>
      <c r="N3" s="100" t="s">
        <v>13</v>
      </c>
      <c r="O3" s="37" t="s">
        <v>14</v>
      </c>
      <c r="P3" s="36"/>
      <c r="Q3" s="36"/>
      <c r="R3" s="36"/>
      <c r="S3" s="36"/>
      <c r="T3" s="36"/>
      <c r="U3" s="36"/>
      <c r="V3" s="36"/>
    </row>
    <row r="4" spans="1:22" ht="19.5" customHeight="1" hidden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100"/>
      <c r="O4" s="36"/>
      <c r="P4" s="36"/>
      <c r="Q4" s="36"/>
      <c r="R4" s="36"/>
      <c r="S4" s="36"/>
      <c r="T4" s="36"/>
      <c r="U4" s="36"/>
      <c r="V4" s="36"/>
    </row>
    <row r="5" spans="1:22" ht="19.5" customHeight="1" hidden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100"/>
      <c r="O5" s="36"/>
      <c r="P5" s="36"/>
      <c r="Q5" s="36"/>
      <c r="R5" s="36"/>
      <c r="S5" s="36"/>
      <c r="T5" s="36"/>
      <c r="U5" s="36"/>
      <c r="V5" s="36"/>
    </row>
    <row r="6" spans="1:22" ht="16.5" customHeight="1">
      <c r="A6" s="92" t="s">
        <v>15</v>
      </c>
      <c r="B6" s="101" t="s">
        <v>16</v>
      </c>
      <c r="C6" s="38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3"/>
      <c r="O6" s="39"/>
      <c r="P6" s="39"/>
      <c r="Q6" s="39"/>
      <c r="R6" s="39"/>
      <c r="S6" s="39"/>
      <c r="T6" s="39"/>
      <c r="U6" s="39"/>
      <c r="V6" s="39"/>
    </row>
    <row r="7" spans="1:22" ht="24.75" customHeight="1">
      <c r="A7" s="92"/>
      <c r="B7" s="101"/>
      <c r="C7" s="105">
        <v>2007</v>
      </c>
      <c r="D7" s="91">
        <v>2008</v>
      </c>
      <c r="E7" s="91">
        <v>2009</v>
      </c>
      <c r="F7" s="104">
        <v>2010</v>
      </c>
      <c r="G7" s="91">
        <v>2011</v>
      </c>
      <c r="H7" s="91">
        <v>2012</v>
      </c>
      <c r="I7" s="91">
        <v>2013</v>
      </c>
      <c r="J7" s="91">
        <v>2014</v>
      </c>
      <c r="K7" s="91">
        <v>2015</v>
      </c>
      <c r="L7" s="91">
        <v>2016</v>
      </c>
      <c r="M7" s="91">
        <v>2017</v>
      </c>
      <c r="N7" s="91">
        <v>2018</v>
      </c>
      <c r="O7" s="92">
        <v>2019</v>
      </c>
      <c r="P7" s="92">
        <v>2020</v>
      </c>
      <c r="Q7" s="92">
        <v>2021</v>
      </c>
      <c r="R7" s="92">
        <v>2022</v>
      </c>
      <c r="S7" s="92">
        <v>2023</v>
      </c>
      <c r="T7" s="92">
        <v>2024</v>
      </c>
      <c r="U7" s="92">
        <v>2025</v>
      </c>
      <c r="V7" s="92">
        <v>2026</v>
      </c>
    </row>
    <row r="8" spans="1:22" ht="24.75" customHeight="1">
      <c r="A8" s="92"/>
      <c r="B8" s="101"/>
      <c r="C8" s="101"/>
      <c r="D8" s="91"/>
      <c r="E8" s="91"/>
      <c r="F8" s="104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</row>
    <row r="9" spans="1:22" s="43" customFormat="1" ht="19.5" customHeight="1">
      <c r="A9" s="40">
        <v>1</v>
      </c>
      <c r="B9" s="41" t="s">
        <v>17</v>
      </c>
      <c r="C9" s="60">
        <v>54535957</v>
      </c>
      <c r="D9" s="42">
        <f>D10+D11</f>
        <v>70510410</v>
      </c>
      <c r="E9" s="42">
        <f aca="true" t="shared" si="0" ref="E9:V9">E10+E11</f>
        <v>69477418</v>
      </c>
      <c r="F9" s="42">
        <f t="shared" si="0"/>
        <v>88778363</v>
      </c>
      <c r="G9" s="42">
        <f t="shared" si="0"/>
        <v>107324827</v>
      </c>
      <c r="H9" s="42">
        <f t="shared" si="0"/>
        <v>76205052</v>
      </c>
      <c r="I9" s="42">
        <f t="shared" si="0"/>
        <v>78336682</v>
      </c>
      <c r="J9" s="42">
        <f t="shared" si="0"/>
        <v>79010105</v>
      </c>
      <c r="K9" s="42">
        <f t="shared" si="0"/>
        <v>79000172</v>
      </c>
      <c r="L9" s="42">
        <f t="shared" si="0"/>
        <v>80401860</v>
      </c>
      <c r="M9" s="42">
        <f t="shared" si="0"/>
        <v>80846462</v>
      </c>
      <c r="N9" s="42">
        <f t="shared" si="0"/>
        <v>81539991</v>
      </c>
      <c r="O9" s="42">
        <f t="shared" si="0"/>
        <v>82224084</v>
      </c>
      <c r="P9" s="42">
        <f t="shared" si="0"/>
        <v>82730724</v>
      </c>
      <c r="Q9" s="42">
        <f t="shared" si="0"/>
        <v>84184330</v>
      </c>
      <c r="R9" s="42">
        <f t="shared" si="0"/>
        <v>85489951</v>
      </c>
      <c r="S9" s="42">
        <f t="shared" si="0"/>
        <v>87167919</v>
      </c>
      <c r="T9" s="42">
        <f t="shared" si="0"/>
        <v>88520989</v>
      </c>
      <c r="U9" s="42">
        <f t="shared" si="0"/>
        <v>89895744</v>
      </c>
      <c r="V9" s="42">
        <f t="shared" si="0"/>
        <v>90045579</v>
      </c>
    </row>
    <row r="10" spans="1:22" ht="19.5" customHeight="1">
      <c r="A10" s="44" t="s">
        <v>18</v>
      </c>
      <c r="B10" s="45" t="s">
        <v>19</v>
      </c>
      <c r="C10" s="77">
        <v>52464432</v>
      </c>
      <c r="D10" s="62">
        <v>62023979</v>
      </c>
      <c r="E10" s="62">
        <v>57420635</v>
      </c>
      <c r="F10" s="62">
        <v>62490047</v>
      </c>
      <c r="G10" s="62">
        <v>66415024</v>
      </c>
      <c r="H10" s="62">
        <v>69483062</v>
      </c>
      <c r="I10" s="62">
        <v>69780972</v>
      </c>
      <c r="J10" s="62">
        <v>70283281</v>
      </c>
      <c r="K10" s="62">
        <v>70098812</v>
      </c>
      <c r="L10" s="62">
        <v>71322476</v>
      </c>
      <c r="M10" s="62">
        <v>71585488</v>
      </c>
      <c r="N10" s="62">
        <v>72093798</v>
      </c>
      <c r="O10" s="62">
        <v>72588968</v>
      </c>
      <c r="P10" s="62">
        <v>72902906</v>
      </c>
      <c r="Q10" s="62">
        <v>74159956</v>
      </c>
      <c r="R10" s="62">
        <v>75265090</v>
      </c>
      <c r="S10" s="62">
        <v>76738561</v>
      </c>
      <c r="T10" s="62">
        <v>77883444</v>
      </c>
      <c r="U10" s="62">
        <v>79045449</v>
      </c>
      <c r="V10" s="62">
        <v>79245449</v>
      </c>
    </row>
    <row r="11" spans="1:22" ht="17.25" customHeight="1">
      <c r="A11" s="44" t="s">
        <v>20</v>
      </c>
      <c r="B11" s="45" t="s">
        <v>21</v>
      </c>
      <c r="C11" s="31">
        <v>2071525</v>
      </c>
      <c r="D11" s="62">
        <v>8486431</v>
      </c>
      <c r="E11" s="62">
        <v>12056783</v>
      </c>
      <c r="F11" s="62">
        <v>26288316</v>
      </c>
      <c r="G11" s="62">
        <v>40909803</v>
      </c>
      <c r="H11" s="62">
        <v>6721990</v>
      </c>
      <c r="I11" s="62">
        <v>8555710</v>
      </c>
      <c r="J11" s="62">
        <v>8726824</v>
      </c>
      <c r="K11" s="62">
        <v>8901360</v>
      </c>
      <c r="L11" s="62">
        <v>9079384</v>
      </c>
      <c r="M11" s="62">
        <v>9260974</v>
      </c>
      <c r="N11" s="62">
        <v>9446193</v>
      </c>
      <c r="O11" s="62">
        <v>9635116</v>
      </c>
      <c r="P11" s="62">
        <v>9827818</v>
      </c>
      <c r="Q11" s="62">
        <v>10024374</v>
      </c>
      <c r="R11" s="62">
        <v>10224861</v>
      </c>
      <c r="S11" s="62">
        <v>10429358</v>
      </c>
      <c r="T11" s="62">
        <v>10637545</v>
      </c>
      <c r="U11" s="62">
        <v>10850295</v>
      </c>
      <c r="V11" s="62">
        <v>10800130</v>
      </c>
    </row>
    <row r="12" spans="1:22" ht="20.25" customHeight="1">
      <c r="A12" s="44" t="s">
        <v>22</v>
      </c>
      <c r="B12" s="45" t="s">
        <v>23</v>
      </c>
      <c r="C12" s="31">
        <v>230000</v>
      </c>
      <c r="D12" s="62">
        <v>1179260</v>
      </c>
      <c r="E12" s="62">
        <v>288576</v>
      </c>
      <c r="F12" s="62">
        <v>918488</v>
      </c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</row>
    <row r="13" spans="1:22" ht="56.25" customHeight="1">
      <c r="A13" s="47">
        <v>2</v>
      </c>
      <c r="B13" s="41" t="s">
        <v>24</v>
      </c>
      <c r="C13" s="80">
        <v>45954651</v>
      </c>
      <c r="D13" s="66">
        <f>'Prognoza długu'!D14-WPF!D26</f>
        <v>57742860</v>
      </c>
      <c r="E13" s="67">
        <f>'Prognoza długu'!E14-WPF!E26</f>
        <v>59542440</v>
      </c>
      <c r="F13" s="66">
        <f>'Prognoza długu'!F14-WPF!F26</f>
        <v>58804017</v>
      </c>
      <c r="G13" s="66">
        <f>'Prognoza długu'!G14-WPF!G26</f>
        <v>60776140</v>
      </c>
      <c r="H13" s="66">
        <f>'Prognoza długu'!H14-WPF!H26</f>
        <v>58329715</v>
      </c>
      <c r="I13" s="66">
        <f>'Prognoza długu'!I14-WPF!I26</f>
        <v>60829891</v>
      </c>
      <c r="J13" s="66">
        <f>'Prognoza długu'!J14-WPF!J26</f>
        <v>61410998</v>
      </c>
      <c r="K13" s="66">
        <f>'Prognoza długu'!K14-WPF!K26</f>
        <v>62113408</v>
      </c>
      <c r="L13" s="66">
        <f>'Prognoza długu'!L14-WPF!L26</f>
        <v>62757189</v>
      </c>
      <c r="M13" s="66">
        <f>'Prognoza długu'!M14-WPF!M26</f>
        <v>63528605</v>
      </c>
      <c r="N13" s="66">
        <f>'Prognoza długu'!N14-WPF!N26</f>
        <v>64224518</v>
      </c>
      <c r="O13" s="66">
        <f>'Prognoza długu'!O14-WPF!O26</f>
        <v>65090892</v>
      </c>
      <c r="P13" s="66">
        <f>'Prognoza długu'!P14-WPF!P26</f>
        <v>67502445</v>
      </c>
      <c r="Q13" s="66">
        <f>'Prognoza długu'!Q14-WPF!Q26</f>
        <v>68937816</v>
      </c>
      <c r="R13" s="66">
        <f>'Prognoza długu'!R14-WPF!R26</f>
        <v>70040718</v>
      </c>
      <c r="S13" s="66">
        <f>'Prognoza długu'!S14-WPF!S26</f>
        <v>71486432</v>
      </c>
      <c r="T13" s="66">
        <f>'Prognoza długu'!T14-WPF!T26</f>
        <v>72596803</v>
      </c>
      <c r="U13" s="66">
        <f>'Prognoza długu'!U14-WPF!U26</f>
        <v>73728305</v>
      </c>
      <c r="V13" s="66">
        <f>'Prognoza długu'!V14-WPF!V26</f>
        <v>74506888</v>
      </c>
    </row>
    <row r="14" spans="1:22" ht="25.5">
      <c r="A14" s="44" t="s">
        <v>18</v>
      </c>
      <c r="B14" s="45" t="s">
        <v>25</v>
      </c>
      <c r="C14" s="61"/>
      <c r="D14" s="62"/>
      <c r="E14" s="62"/>
      <c r="F14" s="62"/>
      <c r="G14" s="62">
        <v>31399247</v>
      </c>
      <c r="H14" s="62">
        <v>32146651</v>
      </c>
      <c r="I14" s="62">
        <v>32789584</v>
      </c>
      <c r="J14" s="62">
        <v>33445375</v>
      </c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</row>
    <row r="15" spans="1:22" ht="21.75" customHeight="1">
      <c r="A15" s="44" t="s">
        <v>20</v>
      </c>
      <c r="B15" s="45" t="s">
        <v>26</v>
      </c>
      <c r="C15" s="61"/>
      <c r="D15" s="62"/>
      <c r="E15" s="62"/>
      <c r="F15" s="62"/>
      <c r="G15" s="62">
        <v>8477084</v>
      </c>
      <c r="H15" s="62">
        <v>8511455</v>
      </c>
      <c r="I15" s="62">
        <v>8596570</v>
      </c>
      <c r="J15" s="62">
        <v>8682535</v>
      </c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</row>
    <row r="16" spans="1:22" ht="12.75">
      <c r="A16" s="44" t="s">
        <v>27</v>
      </c>
      <c r="B16" s="45" t="s">
        <v>28</v>
      </c>
      <c r="C16" s="61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</row>
    <row r="17" spans="1:22" ht="38.25">
      <c r="A17" s="44" t="s">
        <v>22</v>
      </c>
      <c r="B17" s="45" t="s">
        <v>29</v>
      </c>
      <c r="C17" s="61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</row>
    <row r="18" spans="1:22" ht="25.5">
      <c r="A18" s="44" t="s">
        <v>30</v>
      </c>
      <c r="B18" s="45" t="s">
        <v>31</v>
      </c>
      <c r="C18" s="61"/>
      <c r="D18" s="27"/>
      <c r="E18" s="27"/>
      <c r="F18" s="27"/>
      <c r="G18" s="27">
        <v>2310227</v>
      </c>
      <c r="H18" s="27">
        <v>940094</v>
      </c>
      <c r="I18" s="27">
        <v>501740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</row>
    <row r="19" spans="1:22" ht="38.25">
      <c r="A19" s="48">
        <v>3</v>
      </c>
      <c r="B19" s="49" t="s">
        <v>32</v>
      </c>
      <c r="C19" s="60">
        <v>8581306</v>
      </c>
      <c r="D19" s="42">
        <f>D9-D13</f>
        <v>12767550</v>
      </c>
      <c r="E19" s="42">
        <f aca="true" t="shared" si="1" ref="E19:V19">E9-E13</f>
        <v>9934978</v>
      </c>
      <c r="F19" s="42">
        <f t="shared" si="1"/>
        <v>29974346</v>
      </c>
      <c r="G19" s="42">
        <f t="shared" si="1"/>
        <v>46548687</v>
      </c>
      <c r="H19" s="42">
        <f t="shared" si="1"/>
        <v>17875337</v>
      </c>
      <c r="I19" s="42">
        <f t="shared" si="1"/>
        <v>17506791</v>
      </c>
      <c r="J19" s="42">
        <f t="shared" si="1"/>
        <v>17599107</v>
      </c>
      <c r="K19" s="42">
        <f t="shared" si="1"/>
        <v>16886764</v>
      </c>
      <c r="L19" s="42">
        <f t="shared" si="1"/>
        <v>17644671</v>
      </c>
      <c r="M19" s="42">
        <f t="shared" si="1"/>
        <v>17317857</v>
      </c>
      <c r="N19" s="42">
        <f t="shared" si="1"/>
        <v>17315473</v>
      </c>
      <c r="O19" s="42">
        <f t="shared" si="1"/>
        <v>17133192</v>
      </c>
      <c r="P19" s="42">
        <f t="shared" si="1"/>
        <v>15228279</v>
      </c>
      <c r="Q19" s="42">
        <f t="shared" si="1"/>
        <v>15246514</v>
      </c>
      <c r="R19" s="42">
        <f t="shared" si="1"/>
        <v>15449233</v>
      </c>
      <c r="S19" s="42">
        <f t="shared" si="1"/>
        <v>15681487</v>
      </c>
      <c r="T19" s="42">
        <f t="shared" si="1"/>
        <v>15924186</v>
      </c>
      <c r="U19" s="42">
        <f t="shared" si="1"/>
        <v>16167439</v>
      </c>
      <c r="V19" s="42">
        <f t="shared" si="1"/>
        <v>15538691</v>
      </c>
    </row>
    <row r="20" spans="1:22" ht="38.25">
      <c r="A20" s="44">
        <v>4</v>
      </c>
      <c r="B20" s="45" t="s">
        <v>33</v>
      </c>
      <c r="C20" s="31">
        <v>805467</v>
      </c>
      <c r="D20" s="63">
        <v>2332732</v>
      </c>
      <c r="E20" s="63">
        <v>3031846</v>
      </c>
      <c r="F20" s="63">
        <v>1379610</v>
      </c>
      <c r="G20" s="63">
        <v>2731667</v>
      </c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</row>
    <row r="21" spans="1:22" ht="51">
      <c r="A21" s="44" t="s">
        <v>18</v>
      </c>
      <c r="B21" s="45" t="s">
        <v>34</v>
      </c>
      <c r="C21" s="31">
        <v>805467</v>
      </c>
      <c r="D21" s="63">
        <v>2332732</v>
      </c>
      <c r="E21" s="63">
        <v>3031846</v>
      </c>
      <c r="F21" s="63">
        <v>1379610</v>
      </c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</row>
    <row r="22" spans="1:22" ht="25.5">
      <c r="A22" s="44">
        <v>5</v>
      </c>
      <c r="B22" s="45" t="s">
        <v>35</v>
      </c>
      <c r="C22" s="61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2" ht="12.75">
      <c r="A23" s="48">
        <v>6</v>
      </c>
      <c r="B23" s="49" t="s">
        <v>36</v>
      </c>
      <c r="C23" s="81">
        <v>9386773</v>
      </c>
      <c r="D23" s="42">
        <f aca="true" t="shared" si="2" ref="D23:V23">D19+D20+D22</f>
        <v>15100282</v>
      </c>
      <c r="E23" s="42">
        <f t="shared" si="2"/>
        <v>12966824</v>
      </c>
      <c r="F23" s="42">
        <f t="shared" si="2"/>
        <v>31353956</v>
      </c>
      <c r="G23" s="42">
        <f t="shared" si="2"/>
        <v>49280354</v>
      </c>
      <c r="H23" s="42">
        <f t="shared" si="2"/>
        <v>17875337</v>
      </c>
      <c r="I23" s="42">
        <f t="shared" si="2"/>
        <v>17506791</v>
      </c>
      <c r="J23" s="42">
        <f t="shared" si="2"/>
        <v>17599107</v>
      </c>
      <c r="K23" s="42">
        <f t="shared" si="2"/>
        <v>16886764</v>
      </c>
      <c r="L23" s="42">
        <f t="shared" si="2"/>
        <v>17644671</v>
      </c>
      <c r="M23" s="42">
        <f t="shared" si="2"/>
        <v>17317857</v>
      </c>
      <c r="N23" s="42">
        <f t="shared" si="2"/>
        <v>17315473</v>
      </c>
      <c r="O23" s="42">
        <f t="shared" si="2"/>
        <v>17133192</v>
      </c>
      <c r="P23" s="42">
        <f t="shared" si="2"/>
        <v>15228279</v>
      </c>
      <c r="Q23" s="42">
        <f t="shared" si="2"/>
        <v>15246514</v>
      </c>
      <c r="R23" s="42">
        <f t="shared" si="2"/>
        <v>15449233</v>
      </c>
      <c r="S23" s="42">
        <f t="shared" si="2"/>
        <v>15681487</v>
      </c>
      <c r="T23" s="42">
        <f t="shared" si="2"/>
        <v>15924186</v>
      </c>
      <c r="U23" s="42">
        <f t="shared" si="2"/>
        <v>16167439</v>
      </c>
      <c r="V23" s="42">
        <f t="shared" si="2"/>
        <v>15538691</v>
      </c>
    </row>
    <row r="24" spans="1:22" ht="12.75">
      <c r="A24" s="44">
        <v>7</v>
      </c>
      <c r="B24" s="45" t="s">
        <v>37</v>
      </c>
      <c r="C24" s="79">
        <v>1457688</v>
      </c>
      <c r="D24" s="50">
        <f>D25+D26</f>
        <v>1819510</v>
      </c>
      <c r="E24" s="50">
        <f aca="true" t="shared" si="3" ref="E24:V24">E25+E26</f>
        <v>2143229</v>
      </c>
      <c r="F24" s="50">
        <f t="shared" si="3"/>
        <v>5169749</v>
      </c>
      <c r="G24" s="50">
        <f t="shared" si="3"/>
        <v>5453589</v>
      </c>
      <c r="H24" s="50">
        <f t="shared" si="3"/>
        <v>6039887</v>
      </c>
      <c r="I24" s="50">
        <f t="shared" si="3"/>
        <v>6116251</v>
      </c>
      <c r="J24" s="50">
        <f t="shared" si="3"/>
        <v>5980757</v>
      </c>
      <c r="K24" s="50">
        <f t="shared" si="3"/>
        <v>5036047</v>
      </c>
      <c r="L24" s="50">
        <f t="shared" si="3"/>
        <v>5556939</v>
      </c>
      <c r="M24" s="50">
        <f t="shared" si="3"/>
        <v>4988372</v>
      </c>
      <c r="N24" s="50">
        <f t="shared" si="3"/>
        <v>4739399</v>
      </c>
      <c r="O24" s="50">
        <f t="shared" si="3"/>
        <v>4305597</v>
      </c>
      <c r="P24" s="50">
        <f t="shared" si="3"/>
        <v>2144133</v>
      </c>
      <c r="Q24" s="50">
        <f t="shared" si="3"/>
        <v>1900686</v>
      </c>
      <c r="R24" s="50">
        <f t="shared" si="3"/>
        <v>1836489</v>
      </c>
      <c r="S24" s="50">
        <f t="shared" si="3"/>
        <v>1796489</v>
      </c>
      <c r="T24" s="50">
        <f t="shared" si="3"/>
        <v>1761489</v>
      </c>
      <c r="U24" s="50">
        <f t="shared" si="3"/>
        <v>1721489</v>
      </c>
      <c r="V24" s="50">
        <f t="shared" si="3"/>
        <v>602820</v>
      </c>
    </row>
    <row r="25" spans="1:22" s="52" customFormat="1" ht="25.5">
      <c r="A25" s="51" t="s">
        <v>18</v>
      </c>
      <c r="B25" s="46" t="s">
        <v>38</v>
      </c>
      <c r="C25" s="77">
        <v>1068970</v>
      </c>
      <c r="D25" s="65">
        <v>1245899</v>
      </c>
      <c r="E25" s="65">
        <v>1531135</v>
      </c>
      <c r="F25" s="65">
        <v>3893569</v>
      </c>
      <c r="G25" s="65">
        <v>3933589</v>
      </c>
      <c r="H25" s="65">
        <v>4416987</v>
      </c>
      <c r="I25" s="65">
        <v>4402578</v>
      </c>
      <c r="J25" s="65">
        <v>4385381</v>
      </c>
      <c r="K25" s="65">
        <v>3515968</v>
      </c>
      <c r="L25" s="65">
        <v>4047257</v>
      </c>
      <c r="M25" s="65">
        <v>3610387</v>
      </c>
      <c r="N25" s="65">
        <v>3411211</v>
      </c>
      <c r="O25" s="65">
        <v>3191206</v>
      </c>
      <c r="P25" s="65">
        <v>1793539</v>
      </c>
      <c r="Q25" s="65">
        <v>1601389</v>
      </c>
      <c r="R25" s="65">
        <v>1591489</v>
      </c>
      <c r="S25" s="65">
        <v>1591489</v>
      </c>
      <c r="T25" s="65">
        <v>1591489</v>
      </c>
      <c r="U25" s="65">
        <v>1591489</v>
      </c>
      <c r="V25" s="65">
        <v>512820</v>
      </c>
    </row>
    <row r="26" spans="1:22" ht="12.75">
      <c r="A26" s="44" t="s">
        <v>20</v>
      </c>
      <c r="B26" s="45" t="s">
        <v>39</v>
      </c>
      <c r="C26" s="79">
        <v>388718</v>
      </c>
      <c r="D26" s="62">
        <v>573611</v>
      </c>
      <c r="E26" s="62">
        <v>612094</v>
      </c>
      <c r="F26" s="62">
        <v>1276180</v>
      </c>
      <c r="G26" s="62">
        <v>1520000</v>
      </c>
      <c r="H26" s="62">
        <v>1622900</v>
      </c>
      <c r="I26" s="62">
        <v>1713673</v>
      </c>
      <c r="J26" s="62">
        <v>1595376</v>
      </c>
      <c r="K26" s="62">
        <v>1520079</v>
      </c>
      <c r="L26" s="62">
        <v>1509682</v>
      </c>
      <c r="M26" s="62">
        <v>1377985</v>
      </c>
      <c r="N26" s="62">
        <v>1328188</v>
      </c>
      <c r="O26" s="62">
        <v>1114391</v>
      </c>
      <c r="P26" s="62">
        <v>350594</v>
      </c>
      <c r="Q26" s="62">
        <v>299297</v>
      </c>
      <c r="R26" s="62">
        <v>245000</v>
      </c>
      <c r="S26" s="62">
        <v>205000</v>
      </c>
      <c r="T26" s="62">
        <v>170000</v>
      </c>
      <c r="U26" s="62">
        <v>130000</v>
      </c>
      <c r="V26" s="62">
        <v>90000</v>
      </c>
    </row>
    <row r="27" spans="1:22" ht="25.5">
      <c r="A27" s="44">
        <v>8</v>
      </c>
      <c r="B27" s="45" t="s">
        <v>40</v>
      </c>
      <c r="C27" s="79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</row>
    <row r="28" spans="1:22" ht="25.5">
      <c r="A28" s="47">
        <v>9</v>
      </c>
      <c r="B28" s="41" t="s">
        <v>41</v>
      </c>
      <c r="C28" s="82">
        <v>7929085</v>
      </c>
      <c r="D28" s="42">
        <f aca="true" t="shared" si="4" ref="D28:V28">D23-D24-D27</f>
        <v>13280772</v>
      </c>
      <c r="E28" s="42">
        <f t="shared" si="4"/>
        <v>10823595</v>
      </c>
      <c r="F28" s="42">
        <f t="shared" si="4"/>
        <v>26184207</v>
      </c>
      <c r="G28" s="42">
        <f t="shared" si="4"/>
        <v>43826765</v>
      </c>
      <c r="H28" s="42">
        <f t="shared" si="4"/>
        <v>11835450</v>
      </c>
      <c r="I28" s="42">
        <f t="shared" si="4"/>
        <v>11390540</v>
      </c>
      <c r="J28" s="42">
        <f t="shared" si="4"/>
        <v>11618350</v>
      </c>
      <c r="K28" s="42">
        <f t="shared" si="4"/>
        <v>11850717</v>
      </c>
      <c r="L28" s="42">
        <f t="shared" si="4"/>
        <v>12087732</v>
      </c>
      <c r="M28" s="42">
        <f t="shared" si="4"/>
        <v>12329485</v>
      </c>
      <c r="N28" s="42">
        <f t="shared" si="4"/>
        <v>12576074</v>
      </c>
      <c r="O28" s="42">
        <f t="shared" si="4"/>
        <v>12827595</v>
      </c>
      <c r="P28" s="42">
        <f t="shared" si="4"/>
        <v>13084146</v>
      </c>
      <c r="Q28" s="42">
        <f t="shared" si="4"/>
        <v>13345828</v>
      </c>
      <c r="R28" s="42">
        <f t="shared" si="4"/>
        <v>13612744</v>
      </c>
      <c r="S28" s="42">
        <f t="shared" si="4"/>
        <v>13884998</v>
      </c>
      <c r="T28" s="42">
        <f t="shared" si="4"/>
        <v>14162697</v>
      </c>
      <c r="U28" s="42">
        <f t="shared" si="4"/>
        <v>14445950</v>
      </c>
      <c r="V28" s="42">
        <f t="shared" si="4"/>
        <v>14935871</v>
      </c>
    </row>
    <row r="29" spans="1:22" ht="12.75">
      <c r="A29" s="51">
        <v>10</v>
      </c>
      <c r="B29" s="46" t="s">
        <v>42</v>
      </c>
      <c r="C29" s="79">
        <v>7868163</v>
      </c>
      <c r="D29" s="65">
        <v>12595871</v>
      </c>
      <c r="E29" s="65">
        <v>27386286</v>
      </c>
      <c r="F29" s="65">
        <v>36013996</v>
      </c>
      <c r="G29" s="65">
        <v>51618224</v>
      </c>
      <c r="H29" s="65">
        <v>11835450</v>
      </c>
      <c r="I29" s="65">
        <v>11390540</v>
      </c>
      <c r="J29" s="65">
        <v>11618350</v>
      </c>
      <c r="K29" s="65">
        <v>11850717</v>
      </c>
      <c r="L29" s="65">
        <v>12087732</v>
      </c>
      <c r="M29" s="65">
        <v>12329485</v>
      </c>
      <c r="N29" s="65">
        <v>12576074</v>
      </c>
      <c r="O29" s="65">
        <v>12827595</v>
      </c>
      <c r="P29" s="65">
        <v>13084146</v>
      </c>
      <c r="Q29" s="65">
        <v>13345828</v>
      </c>
      <c r="R29" s="65">
        <v>13612744</v>
      </c>
      <c r="S29" s="65">
        <v>13884998</v>
      </c>
      <c r="T29" s="65">
        <v>14162697</v>
      </c>
      <c r="U29" s="65">
        <v>14445950</v>
      </c>
      <c r="V29" s="65">
        <v>14935871</v>
      </c>
    </row>
    <row r="30" spans="1:22" ht="25.5">
      <c r="A30" s="44" t="s">
        <v>18</v>
      </c>
      <c r="B30" s="45" t="s">
        <v>43</v>
      </c>
      <c r="C30" s="79"/>
      <c r="D30" s="27"/>
      <c r="E30" s="27"/>
      <c r="F30" s="27"/>
      <c r="G30" s="27">
        <v>48109699</v>
      </c>
      <c r="H30" s="27">
        <v>11335450</v>
      </c>
      <c r="I30" s="27">
        <v>9390540</v>
      </c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</row>
    <row r="31" spans="1:22" ht="27.75" customHeight="1">
      <c r="A31" s="44">
        <v>11</v>
      </c>
      <c r="B31" s="45" t="s">
        <v>44</v>
      </c>
      <c r="C31" s="77">
        <v>2335893</v>
      </c>
      <c r="D31" s="62">
        <v>2200000</v>
      </c>
      <c r="E31" s="62">
        <v>17978590</v>
      </c>
      <c r="F31" s="62">
        <v>12735217</v>
      </c>
      <c r="G31" s="62">
        <v>7791459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</row>
    <row r="32" spans="1:22" ht="24.75" customHeight="1">
      <c r="A32" s="53">
        <v>12</v>
      </c>
      <c r="B32" s="54" t="s">
        <v>45</v>
      </c>
      <c r="C32" s="82">
        <v>60922</v>
      </c>
      <c r="D32" s="55">
        <f aca="true" t="shared" si="5" ref="D32:V32">D28-D29+D31</f>
        <v>2884901</v>
      </c>
      <c r="E32" s="55">
        <f t="shared" si="5"/>
        <v>1415899</v>
      </c>
      <c r="F32" s="55">
        <f t="shared" si="5"/>
        <v>2905428</v>
      </c>
      <c r="G32" s="55">
        <f t="shared" si="5"/>
        <v>0</v>
      </c>
      <c r="H32" s="55">
        <f t="shared" si="5"/>
        <v>0</v>
      </c>
      <c r="I32" s="55">
        <f t="shared" si="5"/>
        <v>0</v>
      </c>
      <c r="J32" s="55">
        <f t="shared" si="5"/>
        <v>0</v>
      </c>
      <c r="K32" s="55">
        <f t="shared" si="5"/>
        <v>0</v>
      </c>
      <c r="L32" s="55">
        <f t="shared" si="5"/>
        <v>0</v>
      </c>
      <c r="M32" s="55">
        <f t="shared" si="5"/>
        <v>0</v>
      </c>
      <c r="N32" s="55">
        <f t="shared" si="5"/>
        <v>0</v>
      </c>
      <c r="O32" s="55">
        <f t="shared" si="5"/>
        <v>0</v>
      </c>
      <c r="P32" s="55">
        <f t="shared" si="5"/>
        <v>0</v>
      </c>
      <c r="Q32" s="55">
        <f t="shared" si="5"/>
        <v>0</v>
      </c>
      <c r="R32" s="55">
        <f t="shared" si="5"/>
        <v>0</v>
      </c>
      <c r="S32" s="55">
        <f t="shared" si="5"/>
        <v>0</v>
      </c>
      <c r="T32" s="55">
        <f t="shared" si="5"/>
        <v>0</v>
      </c>
      <c r="U32" s="55">
        <f t="shared" si="5"/>
        <v>0</v>
      </c>
      <c r="V32" s="55">
        <f t="shared" si="5"/>
        <v>0</v>
      </c>
    </row>
    <row r="33" spans="4:8" ht="12.75">
      <c r="D33" s="57"/>
      <c r="E33" s="57"/>
      <c r="F33" s="58"/>
      <c r="G33" s="59"/>
      <c r="H33" s="57"/>
    </row>
    <row r="34" spans="4:8" ht="12.75">
      <c r="D34" s="57"/>
      <c r="E34" s="57"/>
      <c r="F34" s="58"/>
      <c r="G34" s="57"/>
      <c r="H34" s="57"/>
    </row>
    <row r="35" spans="4:8" ht="12.75">
      <c r="D35" s="57"/>
      <c r="E35" s="57"/>
      <c r="F35" s="58"/>
      <c r="G35" s="57"/>
      <c r="H35" s="57"/>
    </row>
    <row r="36" spans="4:8" ht="12.75">
      <c r="D36" s="57"/>
      <c r="E36" s="57"/>
      <c r="F36" s="58"/>
      <c r="G36" s="57"/>
      <c r="H36" s="57"/>
    </row>
    <row r="37" spans="4:8" ht="12.75">
      <c r="D37" s="57"/>
      <c r="E37" s="57"/>
      <c r="F37" s="58"/>
      <c r="G37" s="57"/>
      <c r="H37" s="57"/>
    </row>
    <row r="38" spans="4:8" ht="12.75">
      <c r="D38" s="57"/>
      <c r="E38" s="57"/>
      <c r="F38" s="58"/>
      <c r="G38" s="57"/>
      <c r="H38" s="57"/>
    </row>
    <row r="39" spans="4:8" ht="12.75">
      <c r="D39" s="57"/>
      <c r="E39" s="57"/>
      <c r="F39" s="58"/>
      <c r="G39" s="57"/>
      <c r="H39" s="57"/>
    </row>
    <row r="40" spans="4:8" ht="12.75">
      <c r="D40" s="57"/>
      <c r="E40" s="57"/>
      <c r="F40" s="58"/>
      <c r="G40" s="57"/>
      <c r="H40" s="57"/>
    </row>
    <row r="41" spans="4:8" ht="12.75">
      <c r="D41" s="57"/>
      <c r="E41" s="57"/>
      <c r="F41" s="58"/>
      <c r="G41" s="57"/>
      <c r="H41" s="57"/>
    </row>
    <row r="42" spans="4:8" ht="12.75">
      <c r="D42" s="57"/>
      <c r="E42" s="57"/>
      <c r="F42" s="58"/>
      <c r="G42" s="57"/>
      <c r="H42" s="57"/>
    </row>
    <row r="43" spans="4:8" ht="12.75">
      <c r="D43" s="57"/>
      <c r="E43" s="57"/>
      <c r="F43" s="58"/>
      <c r="G43" s="57"/>
      <c r="H43" s="57"/>
    </row>
    <row r="44" spans="4:8" ht="12.75">
      <c r="D44" s="57"/>
      <c r="E44" s="57"/>
      <c r="F44" s="58"/>
      <c r="G44" s="57"/>
      <c r="H44" s="57"/>
    </row>
    <row r="45" spans="4:8" ht="12.75">
      <c r="D45" s="57"/>
      <c r="E45" s="57"/>
      <c r="F45" s="58"/>
      <c r="G45" s="57"/>
      <c r="H45" s="57"/>
    </row>
    <row r="46" spans="4:8" ht="12.75">
      <c r="D46" s="57"/>
      <c r="E46" s="57"/>
      <c r="F46" s="58"/>
      <c r="G46" s="57"/>
      <c r="H46" s="57"/>
    </row>
    <row r="47" spans="4:8" ht="12.75">
      <c r="D47" s="57"/>
      <c r="E47" s="57"/>
      <c r="F47" s="58"/>
      <c r="G47" s="57"/>
      <c r="H47" s="57"/>
    </row>
    <row r="48" spans="4:8" ht="12.75">
      <c r="D48" s="57"/>
      <c r="E48" s="57"/>
      <c r="F48" s="58"/>
      <c r="G48" s="57"/>
      <c r="H48" s="57"/>
    </row>
    <row r="49" spans="4:8" ht="12.75">
      <c r="D49" s="57"/>
      <c r="E49" s="57"/>
      <c r="F49" s="58"/>
      <c r="G49" s="57"/>
      <c r="H49" s="57"/>
    </row>
    <row r="50" spans="4:8" ht="12.75">
      <c r="D50" s="57"/>
      <c r="E50" s="57"/>
      <c r="F50" s="58"/>
      <c r="G50" s="57"/>
      <c r="H50" s="57"/>
    </row>
    <row r="51" spans="4:8" ht="12.75">
      <c r="D51" s="57"/>
      <c r="E51" s="57"/>
      <c r="F51" s="58"/>
      <c r="G51" s="57"/>
      <c r="H51" s="57"/>
    </row>
  </sheetData>
  <sheetProtection sheet="1" objects="1" scenarios="1"/>
  <mergeCells count="27">
    <mergeCell ref="S7:S8"/>
    <mergeCell ref="T7:T8"/>
    <mergeCell ref="U7:U8"/>
    <mergeCell ref="V7:V8"/>
    <mergeCell ref="A2:J2"/>
    <mergeCell ref="K2:N2"/>
    <mergeCell ref="A3:N5"/>
    <mergeCell ref="A6:A8"/>
    <mergeCell ref="B6:B8"/>
    <mergeCell ref="D6:N6"/>
    <mergeCell ref="D7:D8"/>
    <mergeCell ref="F7:F8"/>
    <mergeCell ref="C7:C8"/>
    <mergeCell ref="A1:V1"/>
    <mergeCell ref="H7:H8"/>
    <mergeCell ref="I7:I8"/>
    <mergeCell ref="N7:N8"/>
    <mergeCell ref="O7:O8"/>
    <mergeCell ref="J7:J8"/>
    <mergeCell ref="K7:K8"/>
    <mergeCell ref="Q7:Q8"/>
    <mergeCell ref="L7:L8"/>
    <mergeCell ref="R7:R8"/>
    <mergeCell ref="M7:M8"/>
    <mergeCell ref="E7:E8"/>
    <mergeCell ref="G7:G8"/>
    <mergeCell ref="P7:P8"/>
  </mergeCells>
  <hyperlinks>
    <hyperlink ref="D13" location="'Prognoza długu'!D14" display="'Prognoza długu'!D14"/>
    <hyperlink ref="E13" location="'Prognoza długu'!E14" display="'Prognoza długu'!E14"/>
    <hyperlink ref="F13" location="'Prognoza długu'!F14" display="'Prognoza długu'!F14"/>
    <hyperlink ref="G13" location="'Prognoza długu'!G14" display="'Prognoza długu'!G14"/>
    <hyperlink ref="H13" location="'Prognoza długu'!H14" display="'Prognoza długu'!H14"/>
    <hyperlink ref="I13" location="'Prognoza długu'!I14" display="'Prognoza długu'!I14"/>
    <hyperlink ref="J13" location="'Prognoza długu'!J14" display="'Prognoza długu'!J14"/>
    <hyperlink ref="K13" location="'Prognoza długu'!K14" display="'Prognoza długu'!K14"/>
    <hyperlink ref="L13" location="'Prognoza długu'!L14" display="'Prognoza długu'!L14"/>
    <hyperlink ref="M13" location="'Prognoza długu'!M14" display="'Prognoza długu'!M14"/>
    <hyperlink ref="N13" location="'Prognoza długu'!N14" display="'Prognoza długu'!N14"/>
    <hyperlink ref="O13" location="'Prognoza długu'!O14" display="'Prognoza długu'!O14"/>
    <hyperlink ref="P13" location="'Prognoza długu'!P14" display="'Prognoza długu'!P14"/>
    <hyperlink ref="Q13" location="'Prognoza długu'!Q14" display="'Prognoza długu'!Q14"/>
    <hyperlink ref="R13" location="'Prognoza długu'!R14" display="'Prognoza długu'!R14"/>
    <hyperlink ref="S13" location="'Prognoza długu'!S14" display="'Prognoza długu'!S14"/>
    <hyperlink ref="T13" location="'Prognoza długu'!T14" display="'Prognoza długu'!T14"/>
    <hyperlink ref="U13" location="'Prognoza długu'!U14" display="'Prognoza długu'!U14"/>
    <hyperlink ref="V13" location="'Prognoza długu'!V14" display="'Prognoza długu'!V14"/>
  </hyperlinks>
  <printOptions horizontalCentered="1" verticalCentered="1"/>
  <pageMargins left="0.3937007874015748" right="0" top="0.4724409448818898" bottom="0.4724409448818898" header="0" footer="0"/>
  <pageSetup fitToHeight="1" fitToWidth="1" horizontalDpi="300" verticalDpi="300" orientation="landscape" paperSize="9" scale="5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workbookViewId="0" topLeftCell="A1">
      <selection activeCell="L45" sqref="L45"/>
    </sheetView>
  </sheetViews>
  <sheetFormatPr defaultColWidth="9.140625" defaultRowHeight="12.75"/>
  <cols>
    <col min="1" max="1" width="3.7109375" style="0" customWidth="1"/>
    <col min="2" max="2" width="39.8515625" style="0" customWidth="1"/>
    <col min="3" max="6" width="0.13671875" style="0" customWidth="1"/>
    <col min="7" max="22" width="15.7109375" style="0" customWidth="1"/>
    <col min="23" max="16384" width="11.57421875" style="0" customWidth="1"/>
  </cols>
  <sheetData>
    <row r="1" spans="1:22" ht="49.5" customHeight="1">
      <c r="A1" s="68"/>
      <c r="B1" s="69"/>
      <c r="C1" s="69"/>
      <c r="D1" s="69"/>
      <c r="E1" s="69"/>
      <c r="F1" s="69"/>
      <c r="G1" s="69"/>
      <c r="H1" s="69"/>
      <c r="I1" s="69"/>
      <c r="J1" s="69"/>
      <c r="K1" s="106" t="s">
        <v>79</v>
      </c>
      <c r="L1" s="106"/>
      <c r="M1" s="106"/>
      <c r="N1" s="107"/>
      <c r="O1" s="69"/>
      <c r="P1" s="70"/>
      <c r="Q1" s="70"/>
      <c r="R1" s="70"/>
      <c r="S1" s="70"/>
      <c r="T1" s="70"/>
      <c r="U1" s="70"/>
      <c r="V1" s="71"/>
    </row>
    <row r="2" spans="1:22" ht="39.75" customHeight="1" thickBot="1">
      <c r="A2" s="108" t="s">
        <v>46</v>
      </c>
      <c r="B2" s="109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1"/>
      <c r="P2" s="87"/>
      <c r="Q2" s="87"/>
      <c r="R2" s="87"/>
      <c r="S2" s="87"/>
      <c r="T2" s="87"/>
      <c r="U2" s="87"/>
      <c r="V2" s="88"/>
    </row>
    <row r="3" spans="1:22" ht="19.5" customHeight="1" thickBot="1">
      <c r="A3" s="112" t="s">
        <v>47</v>
      </c>
      <c r="B3" s="114" t="s">
        <v>16</v>
      </c>
      <c r="C3" s="116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89"/>
      <c r="Q3" s="89"/>
      <c r="R3" s="89"/>
      <c r="S3" s="89"/>
      <c r="T3" s="89"/>
      <c r="U3" s="89"/>
      <c r="V3" s="90"/>
    </row>
    <row r="4" spans="1:22" ht="30" customHeight="1" thickTop="1">
      <c r="A4" s="113"/>
      <c r="B4" s="115"/>
      <c r="C4" s="72">
        <v>2007</v>
      </c>
      <c r="D4" s="73">
        <v>2008</v>
      </c>
      <c r="E4" s="73">
        <v>2009</v>
      </c>
      <c r="F4" s="74">
        <v>2010</v>
      </c>
      <c r="G4" s="73">
        <v>2011</v>
      </c>
      <c r="H4" s="73">
        <v>2012</v>
      </c>
      <c r="I4" s="73">
        <v>2013</v>
      </c>
      <c r="J4" s="73">
        <v>2014</v>
      </c>
      <c r="K4" s="73">
        <v>2015</v>
      </c>
      <c r="L4" s="73">
        <v>2016</v>
      </c>
      <c r="M4" s="73">
        <v>2017</v>
      </c>
      <c r="N4" s="73">
        <v>2018</v>
      </c>
      <c r="O4" s="73">
        <v>2019</v>
      </c>
      <c r="P4" s="73">
        <v>2020</v>
      </c>
      <c r="Q4" s="73">
        <v>2021</v>
      </c>
      <c r="R4" s="73">
        <v>2022</v>
      </c>
      <c r="S4" s="73">
        <v>2023</v>
      </c>
      <c r="T4" s="73">
        <v>2024</v>
      </c>
      <c r="U4" s="73">
        <v>2025</v>
      </c>
      <c r="V4" s="75">
        <v>2026</v>
      </c>
    </row>
    <row r="5" spans="1:22" ht="20.25" customHeight="1">
      <c r="A5" s="2">
        <v>1</v>
      </c>
      <c r="B5" s="3" t="s">
        <v>48</v>
      </c>
      <c r="C5" s="76">
        <v>10375207</v>
      </c>
      <c r="D5" s="26">
        <v>11329308</v>
      </c>
      <c r="E5" s="26">
        <v>28788042</v>
      </c>
      <c r="F5" s="26">
        <v>37396809</v>
      </c>
      <c r="G5" s="10">
        <f>IF(WPF!G10=0,0,F5+WPF!G31-WPF!G25-'Prognoza długu'!G23)</f>
        <v>41254679</v>
      </c>
      <c r="H5" s="10">
        <f>IF(WPF!H10=0,0,G5+WPF!H31-WPF!H25-'Prognoza długu'!H23)</f>
        <v>36837692</v>
      </c>
      <c r="I5" s="10">
        <f>IF(WPF!I10=0,0,H5+WPF!I31-WPF!I25-'Prognoza długu'!I23)</f>
        <v>32435114</v>
      </c>
      <c r="J5" s="10">
        <f>IF(WPF!J10=0,0,I5+WPF!J31-WPF!J25-'Prognoza długu'!J23)</f>
        <v>28049733</v>
      </c>
      <c r="K5" s="10">
        <f>IF(WPF!K10=0,0,J5+WPF!K31-WPF!K25-'Prognoza długu'!K23)</f>
        <v>24533765</v>
      </c>
      <c r="L5" s="10">
        <f>IF(WPF!L10=0,0,K5+WPF!L31-WPF!L25-'Prognoza długu'!L23)</f>
        <v>20486508</v>
      </c>
      <c r="M5" s="10">
        <f>IF(WPF!M10=0,0,L5+WPF!M31-WPF!M25-'Prognoza długu'!M23)</f>
        <v>16876121</v>
      </c>
      <c r="N5" s="10">
        <f>IF(WPF!N10=0,0,M5+WPF!N31-WPF!N25-'Prognoza długu'!N23)</f>
        <v>13464910</v>
      </c>
      <c r="O5" s="10">
        <f>IF(WPF!O10=0,0,N5+WPF!O31-WPF!O25-'Prognoza długu'!O23)</f>
        <v>10273704</v>
      </c>
      <c r="P5" s="10">
        <f>IF(WPF!P10=0,0,O5+WPF!P31-WPF!P25-'Prognoza długu'!P23)</f>
        <v>8480165</v>
      </c>
      <c r="Q5" s="10">
        <f>IF(WPF!Q10=0,0,P5+WPF!Q31-WPF!Q25-'Prognoza długu'!Q23)</f>
        <v>6878776</v>
      </c>
      <c r="R5" s="10">
        <f>IF(WPF!R10=0,0,Q5+WPF!R31-WPF!R25-'Prognoza długu'!R23)</f>
        <v>5287287</v>
      </c>
      <c r="S5" s="10">
        <f>IF(WPF!S10=0,0,R5+WPF!S31-WPF!S25-'Prognoza długu'!S23)</f>
        <v>3695798</v>
      </c>
      <c r="T5" s="10">
        <f>IF(WPF!T10=0,0,S5+WPF!T31-WPF!T25-'Prognoza długu'!T23)</f>
        <v>2104309</v>
      </c>
      <c r="U5" s="10">
        <f>IF(WPF!U10=0,0,T5+WPF!U31-WPF!U25-'Prognoza długu'!U23)</f>
        <v>512820</v>
      </c>
      <c r="V5" s="10">
        <f>IF(WPF!V10=0,0,U5+WPF!V31-WPF!V25-'Prognoza długu'!V23)</f>
        <v>0</v>
      </c>
    </row>
    <row r="6" spans="1:22" ht="33.75" customHeight="1">
      <c r="A6" s="4" t="s">
        <v>18</v>
      </c>
      <c r="B6" s="5" t="s">
        <v>49</v>
      </c>
      <c r="C6" s="31"/>
      <c r="D6" s="27">
        <v>0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1:22" ht="42" customHeight="1">
      <c r="A7" s="4" t="s">
        <v>20</v>
      </c>
      <c r="B7" s="5" t="s">
        <v>50</v>
      </c>
      <c r="C7" s="31"/>
      <c r="D7" s="27">
        <v>0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1:22" ht="49.5" customHeight="1">
      <c r="A8" s="4" t="s">
        <v>51</v>
      </c>
      <c r="B8" s="5" t="s">
        <v>52</v>
      </c>
      <c r="C8" s="31"/>
      <c r="D8" s="27">
        <v>0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</row>
    <row r="9" spans="1:22" ht="24" customHeight="1">
      <c r="A9" s="4" t="s">
        <v>53</v>
      </c>
      <c r="B9" s="5" t="s">
        <v>54</v>
      </c>
      <c r="C9" s="31"/>
      <c r="D9" s="14">
        <f>IF(WPF!D9=0,0,WPF!D24/WPF!D9)</f>
        <v>0.02580484215025838</v>
      </c>
      <c r="E9" s="14">
        <f>IF(WPF!E9=0,0,WPF!E24/WPF!E9)</f>
        <v>0.030847850448328405</v>
      </c>
      <c r="F9" s="14">
        <f>IF(WPF!F9=0,0,WPF!F24/WPF!F9)</f>
        <v>0.05823208296823405</v>
      </c>
      <c r="G9" s="14">
        <f>IF(WPF!G9=0,0,WPF!G24/WPF!G9)</f>
        <v>0.05081386248123186</v>
      </c>
      <c r="H9" s="14">
        <f>IF(WPF!H9=0,0,WPF!H24/WPF!H9)</f>
        <v>0.07925835415741203</v>
      </c>
      <c r="I9" s="14">
        <f>IF(WPF!I9=0,0,WPF!I24/WPF!I9)</f>
        <v>0.07807646231429613</v>
      </c>
      <c r="J9" s="14">
        <f>IF(WPF!J9=0,0,WPF!J24/WPF!J9)</f>
        <v>0.07569610241626688</v>
      </c>
      <c r="K9" s="14">
        <f>IF(WPF!K9=0,0,WPF!K24/WPF!K9)</f>
        <v>0.06374729158817527</v>
      </c>
      <c r="L9" s="14">
        <f>IF(WPF!L9=0,0,WPF!L24/WPF!L9)</f>
        <v>0.0691145577975435</v>
      </c>
      <c r="M9" s="14">
        <f>IF(WPF!M9=0,0,WPF!M24/WPF!M9)</f>
        <v>0.06170179716707949</v>
      </c>
      <c r="N9" s="14">
        <f>IF(WPF!N9=0,0,WPF!N24/WPF!N9)</f>
        <v>0.058123614460541206</v>
      </c>
      <c r="O9" s="14">
        <f>IF(WPF!O9=0,0,WPF!O24/WPF!O9)</f>
        <v>0.05236418322398095</v>
      </c>
      <c r="P9" s="14">
        <f>IF(WPF!P9=0,0,WPF!P24/WPF!P9)</f>
        <v>0.0259170099853109</v>
      </c>
      <c r="Q9" s="14">
        <f>IF(WPF!Q9=0,0,WPF!Q24/WPF!Q9)</f>
        <v>0.02257766973972472</v>
      </c>
      <c r="R9" s="14">
        <f>IF(WPF!R9=0,0,WPF!R24/WPF!R9)</f>
        <v>0.021481928326289482</v>
      </c>
      <c r="S9" s="14">
        <f>IF(WPF!S9=0,0,WPF!S24/WPF!S9)</f>
        <v>0.020609520344290887</v>
      </c>
      <c r="T9" s="14">
        <f>IF(WPF!T9=0,0,WPF!T24/WPF!T9)</f>
        <v>0.019899111158823587</v>
      </c>
      <c r="U9" s="14">
        <f>IF(WPF!U9=0,0,WPF!U24/WPF!U9)</f>
        <v>0.019149838728738926</v>
      </c>
      <c r="V9" s="14">
        <f>IF(WPF!V9=0,0,WPF!V24/WPF!V9)</f>
        <v>0.006694609626531471</v>
      </c>
    </row>
    <row r="10" spans="1:22" ht="28.5" customHeight="1">
      <c r="A10" s="4" t="s">
        <v>55</v>
      </c>
      <c r="B10" s="5" t="s">
        <v>56</v>
      </c>
      <c r="C10" s="31"/>
      <c r="D10" s="24" t="s">
        <v>22</v>
      </c>
      <c r="E10" s="24" t="s">
        <v>22</v>
      </c>
      <c r="F10" s="14">
        <f>IF(WPF!E9=0,0,((WPF!C10+WPF!C12-'Prognoza długu'!C14)/WPF!C9+(WPF!D10+WPF!D12-'Prognoza długu'!D14)/WPF!D9+(WPF!E10+WPF!E12-'Prognoza długu'!E14)/WPF!E9)/3)</f>
        <v>0.05018870587099106</v>
      </c>
      <c r="G10" s="14">
        <f>IF(WPF!F9=0,0,((WPF!D10+WPF!D12-'Prognoza długu'!D14)/WPF!D9+(WPF!E10+WPF!E12-'Prognoza długu'!E14)/WPF!E9+(WPF!F10+WPF!F12-'Prognoza długu'!F14)/WPF!F9)/3)</f>
        <v>0.02386670124022085</v>
      </c>
      <c r="H10" s="14">
        <f>IF(WPF!G9=0,0,((WPF!E10+WPF!E12-'Prognoza długu'!E14)/WPF!E9+(WPF!F10+WPF!F12-'Prognoza długu'!F14)/WPF!F9+(WPF!G10+WPF!G12-'Prognoza długu'!G14)/WPF!G9)/3)</f>
        <v>0.01355740545036474</v>
      </c>
      <c r="I10" s="14">
        <f>IF(WPF!H9=0,0,((WPF!F10+WPF!F12-'Prognoza długu'!F14)/WPF!F9+(WPF!G10+WPF!G12-'Prognoza długu'!G14)/WPF!G9+(WPF!H10+WPF!H12-'Prognoza długu'!H14)/WPF!H9)/3)</f>
        <v>0.06697711573059413</v>
      </c>
      <c r="J10" s="14">
        <f>IF(WPF!I9=0,0,((WPF!G10+WPF!G12-'Prognoza długu'!G14)/WPF!G9+(WPF!H10+WPF!H12-'Prognoza długu'!H14)/WPF!H9+(WPF!I10+WPF!I12-'Prognoza długu'!I14)/WPF!I9)/3)</f>
        <v>0.08527647384645208</v>
      </c>
      <c r="K10" s="14">
        <f>IF(WPF!J9=0,0,((WPF!H10+WPF!H12-'Prognoza długu'!H14)/WPF!H9+(WPF!I10+WPF!I12-'Prognoza długu'!I14)/WPF!I9+(WPF!J10+WPF!J12-'Prognoza długu'!J14)/WPF!J9)/3)</f>
        <v>0.10318421682151714</v>
      </c>
      <c r="L10" s="14">
        <f>IF(WPF!K9=0,0,((WPF!I10+WPF!I12-'Prognoza długu'!I14)/WPF!I9+(WPF!J10+WPF!J12-'Prognoza długu'!J14)/WPF!J9+(WPF!K10+WPF!K12-'Prognoza długu'!K14)/WPF!K9)/3)</f>
        <v>0.08877627929870568</v>
      </c>
      <c r="M10" s="14">
        <f>IF(WPF!L9=0,0,((WPF!J10+WPF!J12-'Prognoza długu'!J14)/WPF!J9+(WPF!K10+WPF!K12-'Prognoza długu'!K14)/WPF!K9+(WPF!L10+WPF!L12-'Prognoza długu'!L14)/WPF!L9)/3)</f>
        <v>0.08723153193719613</v>
      </c>
      <c r="N10" s="14">
        <f>IF(WPF!M9=0,0,((WPF!K10+WPF!K12-'Prognoza długu'!K14)/WPF!K9+(WPF!L10+WPF!L12-'Prognoza długu'!L14)/WPF!L9+(WPF!M10+WPF!M12-'Prognoza długu'!M14)/WPF!M9)/3)</f>
        <v>0.08406858481175795</v>
      </c>
      <c r="O10" s="14">
        <f>IF(WPF!N9=0,0,((WPF!L10+WPF!L12-'Prognoza długu'!L14)/WPF!L9+(WPF!M10+WPF!M12-'Prognoza długu'!M14)/WPF!M9+(WPF!N10+WPF!N12-'Prognoza długu'!N14)/WPF!N9)/3)</f>
        <v>0.08352860351933152</v>
      </c>
      <c r="P10" s="14">
        <f>IF(WPF!O9=0,0,((WPF!M10+WPF!M12-'Prognoza długu'!M14)/WPF!M9+(WPF!N10+WPF!N12-'Prognoza długu'!N14)/WPF!N9+(WPF!O10+WPF!O12-'Prognoza długu'!O14)/WPF!O9)/3)</f>
        <v>0.08015640459766571</v>
      </c>
      <c r="Q10" s="14">
        <f>IF(WPF!P9=0,0,((WPF!N10+WPF!N12-'Prognoza długu'!N14)/WPF!N9+(WPF!O10+WPF!O12-'Prognoza długu'!O14)/WPF!O9+(WPF!P10+WPF!P12-'Prognoza długu'!P14)/WPF!P9)/3)</f>
        <v>0.07296563031609599</v>
      </c>
      <c r="R10" s="14">
        <f>IF(WPF!Q9=0,0,((WPF!O10+WPF!O12-'Prognoza długu'!O14)/WPF!O9+(WPF!P10+WPF!P12-'Prognoza długu'!P14)/WPF!P9+(WPF!Q10+WPF!Q12-'Prognoza długu'!Q14)/WPF!Q9)/3)</f>
        <v>0.06571813591790472</v>
      </c>
      <c r="S10" s="14">
        <f>IF(WPF!R9=0,0,((WPF!P10+WPF!P12-'Prognoza długu'!P14)/WPF!P9+(WPF!Q10+WPF!Q12-'Prognoza długu'!Q14)/WPF!Q9+(WPF!R10+WPF!R12-'Prognoza długu'!R14)/WPF!R9)/3)</f>
        <v>0.05925395608001483</v>
      </c>
      <c r="T10" s="14">
        <f>IF(WPF!S9=0,0,((WPF!Q10+WPF!Q12-'Prognoza długu'!Q14)/WPF!Q9+(WPF!R10+WPF!R12-'Prognoza długu'!R14)/WPF!R9+(WPF!S10+WPF!S12-'Prognoza długu'!S14)/WPF!S9)/3)</f>
        <v>0.05820776268411291</v>
      </c>
      <c r="U10" s="14">
        <f>IF(WPF!T9=0,0,((WPF!R10+WPF!R12-'Prognoza długu'!R14)/WPF!R9+(WPF!S10+WPF!S12-'Prognoza długu'!S14)/WPF!S9+(WPF!T10+WPF!T12-'Prognoza długu'!T14)/WPF!T9)/3)</f>
        <v>0.057982593491308715</v>
      </c>
      <c r="V10" s="14">
        <f>IF(WPF!U9=0,0,((WPF!S10+WPF!S12-'Prognoza długu'!S14)/WPF!S9+(WPF!T10+WPF!T12-'Prognoza długu'!T14)/WPF!T9+(WPF!U10+WPF!U12-'Prognoza długu'!U14)/WPF!U9)/3)</f>
        <v>0.05780148028776544</v>
      </c>
    </row>
    <row r="11" spans="1:22" ht="35.25" customHeight="1">
      <c r="A11" s="6" t="s">
        <v>57</v>
      </c>
      <c r="B11" s="7" t="s">
        <v>58</v>
      </c>
      <c r="C11" s="31"/>
      <c r="D11" s="25" t="s">
        <v>59</v>
      </c>
      <c r="E11" s="25"/>
      <c r="F11" s="23" t="str">
        <f>IF(F9=0,"'nie dotyczy'",IF(F9&lt;=F10,"'zgodny z art.243 UFP'","'niezgodny z art.243 UFP'"))</f>
        <v>'niezgodny z art.243 UFP'</v>
      </c>
      <c r="G11" s="86" t="str">
        <f>IF(G9=0,"'nie dotyczy'",IF(G9&lt;=G10,"'zgodny z art.243 UFP'","'niezgodny z art.243 UFP'"))</f>
        <v>'niezgodny z art.243 UFP'</v>
      </c>
      <c r="H11" s="86" t="str">
        <f aca="true" t="shared" si="0" ref="H11:V11">IF(H9=0,"'nie dotyczy'",IF(H9&lt;=H10,"'zgodny z art.243 UFP'","'niezgodny z art.243 UFP'"))</f>
        <v>'niezgodny z art.243 UFP'</v>
      </c>
      <c r="I11" s="86" t="str">
        <f t="shared" si="0"/>
        <v>'niezgodny z art.243 UFP'</v>
      </c>
      <c r="J11" s="86" t="str">
        <f t="shared" si="0"/>
        <v>'zgodny z art.243 UFP'</v>
      </c>
      <c r="K11" s="86" t="str">
        <f t="shared" si="0"/>
        <v>'zgodny z art.243 UFP'</v>
      </c>
      <c r="L11" s="86" t="str">
        <f t="shared" si="0"/>
        <v>'zgodny z art.243 UFP'</v>
      </c>
      <c r="M11" s="86" t="str">
        <f t="shared" si="0"/>
        <v>'zgodny z art.243 UFP'</v>
      </c>
      <c r="N11" s="86" t="str">
        <f t="shared" si="0"/>
        <v>'zgodny z art.243 UFP'</v>
      </c>
      <c r="O11" s="86" t="str">
        <f t="shared" si="0"/>
        <v>'zgodny z art.243 UFP'</v>
      </c>
      <c r="P11" s="86" t="str">
        <f t="shared" si="0"/>
        <v>'zgodny z art.243 UFP'</v>
      </c>
      <c r="Q11" s="86" t="str">
        <f t="shared" si="0"/>
        <v>'zgodny z art.243 UFP'</v>
      </c>
      <c r="R11" s="86" t="str">
        <f t="shared" si="0"/>
        <v>'zgodny z art.243 UFP'</v>
      </c>
      <c r="S11" s="86" t="str">
        <f t="shared" si="0"/>
        <v>'zgodny z art.243 UFP'</v>
      </c>
      <c r="T11" s="86" t="str">
        <f t="shared" si="0"/>
        <v>'zgodny z art.243 UFP'</v>
      </c>
      <c r="U11" s="86" t="str">
        <f t="shared" si="0"/>
        <v>'zgodny z art.243 UFP'</v>
      </c>
      <c r="V11" s="86" t="str">
        <f t="shared" si="0"/>
        <v>'zgodny z art.243 UFP'</v>
      </c>
    </row>
    <row r="12" spans="1:22" ht="30" customHeight="1">
      <c r="A12" s="4" t="s">
        <v>60</v>
      </c>
      <c r="B12" s="5" t="s">
        <v>61</v>
      </c>
      <c r="C12" s="31"/>
      <c r="D12" s="13">
        <f>IF(WPF!D9=0,0,WPF!D24/WPF!D9%)</f>
        <v>2.5804842150258382</v>
      </c>
      <c r="E12" s="13">
        <f>IF(WPF!E9=0,0,WPF!E24/WPF!E9%)</f>
        <v>3.08478504483284</v>
      </c>
      <c r="F12" s="13">
        <f>IF(WPF!F9=0,0,WPF!F24/WPF!F9%)</f>
        <v>5.823208296823405</v>
      </c>
      <c r="G12" s="13">
        <f>IF(WPF!G9=0,0,WPF!G24/WPF!G9%)</f>
        <v>5.081386248123186</v>
      </c>
      <c r="H12" s="13">
        <f>IF(WPF!H9=0,0,WPF!H24/WPF!H9%)</f>
        <v>7.9258354157412025</v>
      </c>
      <c r="I12" s="13">
        <f>IF(WPF!I9=0,0,WPF!I24/WPF!I9%)</f>
        <v>7.807646231429613</v>
      </c>
      <c r="J12" s="85">
        <f>IF(WPF!J9=0,0,WPF!J24/WPF!J9%)</f>
        <v>7.5696102416266875</v>
      </c>
      <c r="K12" s="85">
        <f>IF(WPF!K9=0,0,WPF!K24/WPF!K9%)</f>
        <v>6.374729158817527</v>
      </c>
      <c r="L12" s="85">
        <f>IF(WPF!L9=0,0,WPF!L24/WPF!L9%)</f>
        <v>6.911455779754349</v>
      </c>
      <c r="M12" s="85">
        <f>IF(WPF!M9=0,0,WPF!M24/WPF!M9%)</f>
        <v>6.170179716707949</v>
      </c>
      <c r="N12" s="85">
        <f>IF(WPF!N9=0,0,WPF!N24/WPF!N9%)</f>
        <v>5.812361446054121</v>
      </c>
      <c r="O12" s="85">
        <f>IF(WPF!O9=0,0,WPF!O24/WPF!O9%)</f>
        <v>5.2364183223980945</v>
      </c>
      <c r="P12" s="85">
        <f>IF(WPF!P9=0,0,WPF!P24/WPF!P9%)</f>
        <v>2.5917009985310897</v>
      </c>
      <c r="Q12" s="85">
        <f>IF(WPF!Q9=0,0,WPF!Q24/WPF!Q9%)</f>
        <v>2.257766973972472</v>
      </c>
      <c r="R12" s="85">
        <f>IF(WPF!R9=0,0,WPF!R24/WPF!R9%)</f>
        <v>2.1481928326289483</v>
      </c>
      <c r="S12" s="85">
        <f>IF(WPF!S9=0,0,WPF!S24/WPF!S9%)</f>
        <v>2.060952034429089</v>
      </c>
      <c r="T12" s="85">
        <f>IF(WPF!T9=0,0,WPF!T24/WPF!T9%)</f>
        <v>1.9899111158823586</v>
      </c>
      <c r="U12" s="85">
        <f>IF(WPF!U9=0,0,WPF!U24/WPF!U9%)</f>
        <v>1.9149838728738928</v>
      </c>
      <c r="V12" s="85">
        <f>IF(WPF!V9=0,0,WPF!V24/WPF!V9%)</f>
        <v>0.669460962653147</v>
      </c>
    </row>
    <row r="13" spans="1:22" ht="29.25" customHeight="1">
      <c r="A13" s="4" t="s">
        <v>62</v>
      </c>
      <c r="B13" s="5" t="s">
        <v>63</v>
      </c>
      <c r="C13" s="31"/>
      <c r="D13" s="13">
        <f>IF(WPF!D9=0,0,D5/WPF!D9%)</f>
        <v>16.06756789529376</v>
      </c>
      <c r="E13" s="13">
        <f>IF(WPF!E9=0,0,E5/WPF!E9%)</f>
        <v>41.435106295976624</v>
      </c>
      <c r="F13" s="13">
        <f>IF(WPF!F9=0,0,F5/WPF!F9%)</f>
        <v>42.12378752692252</v>
      </c>
      <c r="G13" s="13">
        <f>IF(WPF!G9=0,0,G5/WPF!G9%)</f>
        <v>38.43908269239512</v>
      </c>
      <c r="H13" s="13">
        <f>IF(WPF!H9=0,0,H5/WPF!H9%)</f>
        <v>48.34022290280702</v>
      </c>
      <c r="I13" s="13">
        <f>IF(WPF!I9=0,0,I5/WPF!I9%)</f>
        <v>41.404758501259984</v>
      </c>
      <c r="J13" s="85">
        <f>IF(WPF!J9=0,0,J5/WPF!J9%)</f>
        <v>35.5014500993259</v>
      </c>
      <c r="K13" s="85">
        <f>IF(WPF!K9=0,0,K5/WPF!K9%)</f>
        <v>31.055331120038574</v>
      </c>
      <c r="L13" s="85">
        <f>IF(WPF!L9=0,0,L5/WPF!L9%)</f>
        <v>25.48014187731478</v>
      </c>
      <c r="M13" s="85">
        <f>IF(WPF!M9=0,0,M5/WPF!M9%)</f>
        <v>20.874285135693384</v>
      </c>
      <c r="N13" s="85">
        <f>IF(WPF!N9=0,0,N5/WPF!N9%)</f>
        <v>16.513259119687664</v>
      </c>
      <c r="O13" s="85">
        <f>IF(WPF!O9=0,0,O5/WPF!O9%)</f>
        <v>12.494762483459226</v>
      </c>
      <c r="P13" s="85">
        <f>IF(WPF!P9=0,0,P5/WPF!P9%)</f>
        <v>10.250321271212373</v>
      </c>
      <c r="Q13" s="85">
        <f>IF(WPF!Q9=0,0,Q5/WPF!Q9%)</f>
        <v>8.171088372384741</v>
      </c>
      <c r="R13" s="85">
        <f>IF(WPF!R9=0,0,R5/WPF!R9%)</f>
        <v>6.184688303307134</v>
      </c>
      <c r="S13" s="85">
        <f>IF(WPF!S9=0,0,S5/WPF!S9%)</f>
        <v>4.239860309158006</v>
      </c>
      <c r="T13" s="85">
        <f>IF(WPF!T9=0,0,T5/WPF!T9%)</f>
        <v>2.3771864998028884</v>
      </c>
      <c r="U13" s="85">
        <f>IF(WPF!U9=0,0,U5/WPF!U9%)</f>
        <v>0.5704608218159917</v>
      </c>
      <c r="V13" s="85">
        <f>IF(WPF!V9=0,0,V5/WPF!V9%)</f>
        <v>0</v>
      </c>
    </row>
    <row r="14" spans="1:22" ht="17.25" customHeight="1">
      <c r="A14" s="4" t="s">
        <v>64</v>
      </c>
      <c r="B14" s="5" t="s">
        <v>65</v>
      </c>
      <c r="C14" s="77">
        <v>46343369</v>
      </c>
      <c r="D14" s="62">
        <v>58316471</v>
      </c>
      <c r="E14" s="62">
        <v>60154534</v>
      </c>
      <c r="F14" s="62">
        <v>60080197</v>
      </c>
      <c r="G14" s="62">
        <v>62296140</v>
      </c>
      <c r="H14" s="62">
        <v>59952615</v>
      </c>
      <c r="I14" s="62">
        <v>62543564</v>
      </c>
      <c r="J14" s="62">
        <v>63006374</v>
      </c>
      <c r="K14" s="62">
        <v>63633487</v>
      </c>
      <c r="L14" s="62">
        <v>64266871</v>
      </c>
      <c r="M14" s="62">
        <v>64906590</v>
      </c>
      <c r="N14" s="62">
        <v>65552706</v>
      </c>
      <c r="O14" s="62">
        <v>66205283</v>
      </c>
      <c r="P14" s="62">
        <v>67853039</v>
      </c>
      <c r="Q14" s="62">
        <v>69237113</v>
      </c>
      <c r="R14" s="62">
        <v>70285718</v>
      </c>
      <c r="S14" s="62">
        <v>71691432</v>
      </c>
      <c r="T14" s="62">
        <v>72766803</v>
      </c>
      <c r="U14" s="62">
        <v>73858305</v>
      </c>
      <c r="V14" s="62">
        <v>74596888</v>
      </c>
    </row>
    <row r="15" spans="1:22" ht="18.75" customHeight="1">
      <c r="A15" s="4" t="s">
        <v>66</v>
      </c>
      <c r="B15" s="5" t="s">
        <v>67</v>
      </c>
      <c r="C15" s="77">
        <v>54211532</v>
      </c>
      <c r="D15" s="11">
        <f>WPF!D29+'Prognoza długu'!D14</f>
        <v>70912342</v>
      </c>
      <c r="E15" s="11">
        <f>WPF!E29+'Prognoza długu'!E14</f>
        <v>87540820</v>
      </c>
      <c r="F15" s="11">
        <f>WPF!F29+'Prognoza długu'!F14</f>
        <v>96094193</v>
      </c>
      <c r="G15" s="11">
        <f>WPF!G29+'Prognoza długu'!G14</f>
        <v>113914364</v>
      </c>
      <c r="H15" s="11">
        <f>WPF!H29+'Prognoza długu'!H14</f>
        <v>71788065</v>
      </c>
      <c r="I15" s="11">
        <f>WPF!I29+'Prognoza długu'!I14</f>
        <v>73934104</v>
      </c>
      <c r="J15" s="11">
        <f>WPF!J29+'Prognoza długu'!J14</f>
        <v>74624724</v>
      </c>
      <c r="K15" s="11">
        <f>WPF!K29+'Prognoza długu'!K14</f>
        <v>75484204</v>
      </c>
      <c r="L15" s="11">
        <f>WPF!L29+'Prognoza długu'!L14</f>
        <v>76354603</v>
      </c>
      <c r="M15" s="11">
        <f>WPF!M29+'Prognoza długu'!M14</f>
        <v>77236075</v>
      </c>
      <c r="N15" s="11">
        <f>WPF!N29+'Prognoza długu'!N14</f>
        <v>78128780</v>
      </c>
      <c r="O15" s="11">
        <f>WPF!O29+'Prognoza długu'!O14</f>
        <v>79032878</v>
      </c>
      <c r="P15" s="11">
        <f>WPF!P29+'Prognoza długu'!P14</f>
        <v>80937185</v>
      </c>
      <c r="Q15" s="11">
        <f>WPF!Q29+'Prognoza długu'!Q14</f>
        <v>82582941</v>
      </c>
      <c r="R15" s="11">
        <f>WPF!R29+'Prognoza długu'!R14</f>
        <v>83898462</v>
      </c>
      <c r="S15" s="11">
        <f>WPF!S29+'Prognoza długu'!S14</f>
        <v>85576430</v>
      </c>
      <c r="T15" s="11">
        <f>WPF!T29+'Prognoza długu'!T14</f>
        <v>86929500</v>
      </c>
      <c r="U15" s="11">
        <f>WPF!U29+'Prognoza długu'!U14</f>
        <v>88304255</v>
      </c>
      <c r="V15" s="11">
        <f>WPF!V29+'Prognoza długu'!V14</f>
        <v>89532759</v>
      </c>
    </row>
    <row r="16" spans="1:22" ht="31.5" customHeight="1">
      <c r="A16" s="4" t="s">
        <v>68</v>
      </c>
      <c r="B16" s="5" t="s">
        <v>69</v>
      </c>
      <c r="C16" s="77">
        <v>324425</v>
      </c>
      <c r="D16" s="11">
        <f>WPF!D9-D15</f>
        <v>-401932</v>
      </c>
      <c r="E16" s="11">
        <f>WPF!E9-E15</f>
        <v>-18063402</v>
      </c>
      <c r="F16" s="11">
        <f>WPF!F9-F15</f>
        <v>-7315830</v>
      </c>
      <c r="G16" s="11">
        <f>WPF!G9-G15</f>
        <v>-6589537</v>
      </c>
      <c r="H16" s="11">
        <f>WPF!H9-H15</f>
        <v>4416987</v>
      </c>
      <c r="I16" s="11">
        <f>WPF!I9-I15</f>
        <v>4402578</v>
      </c>
      <c r="J16" s="11">
        <f>WPF!J9-J15</f>
        <v>4385381</v>
      </c>
      <c r="K16" s="11">
        <f>WPF!K9-K15</f>
        <v>3515968</v>
      </c>
      <c r="L16" s="11">
        <f>WPF!L9-L15</f>
        <v>4047257</v>
      </c>
      <c r="M16" s="11">
        <f>WPF!M9-M15</f>
        <v>3610387</v>
      </c>
      <c r="N16" s="11">
        <f>WPF!N9-N15</f>
        <v>3411211</v>
      </c>
      <c r="O16" s="11">
        <f>WPF!O9-O15</f>
        <v>3191206</v>
      </c>
      <c r="P16" s="11">
        <f>WPF!P9-P15</f>
        <v>1793539</v>
      </c>
      <c r="Q16" s="11">
        <f>WPF!Q9-Q15</f>
        <v>1601389</v>
      </c>
      <c r="R16" s="11">
        <f>WPF!R9-R15</f>
        <v>1591489</v>
      </c>
      <c r="S16" s="11">
        <f>WPF!S9-S15</f>
        <v>1591489</v>
      </c>
      <c r="T16" s="11">
        <f>WPF!T9-T15</f>
        <v>1591489</v>
      </c>
      <c r="U16" s="11">
        <f>WPF!U9-U15</f>
        <v>1591489</v>
      </c>
      <c r="V16" s="11">
        <f>WPF!V9-V15</f>
        <v>512820</v>
      </c>
    </row>
    <row r="17" spans="1:22" ht="15.75" customHeight="1">
      <c r="A17" s="4" t="s">
        <v>70</v>
      </c>
      <c r="B17" s="5" t="s">
        <v>71</v>
      </c>
      <c r="C17" s="77">
        <v>3141360</v>
      </c>
      <c r="D17" s="11">
        <f>WPF!D20+WPF!D31</f>
        <v>4532732</v>
      </c>
      <c r="E17" s="11">
        <f>WPF!E20+WPF!E31</f>
        <v>21010436</v>
      </c>
      <c r="F17" s="11">
        <f>WPF!F20+WPF!F31</f>
        <v>14114827</v>
      </c>
      <c r="G17" s="11">
        <f>WPF!G20+WPF!G31</f>
        <v>10523126</v>
      </c>
      <c r="H17" s="11">
        <f>WPF!H20+WPF!H31</f>
        <v>0</v>
      </c>
      <c r="I17" s="11">
        <f>WPF!I20+WPF!I31</f>
        <v>0</v>
      </c>
      <c r="J17" s="11">
        <f>WPF!J20+WPF!J31</f>
        <v>0</v>
      </c>
      <c r="K17" s="11">
        <f>WPF!K20+WPF!K31</f>
        <v>0</v>
      </c>
      <c r="L17" s="11">
        <f>WPF!L20+WPF!L31</f>
        <v>0</v>
      </c>
      <c r="M17" s="11">
        <f>WPF!M20+WPF!M31</f>
        <v>0</v>
      </c>
      <c r="N17" s="11">
        <f>WPF!N20+WPF!N31</f>
        <v>0</v>
      </c>
      <c r="O17" s="11">
        <f>WPF!O20+WPF!O31</f>
        <v>0</v>
      </c>
      <c r="P17" s="11">
        <f>WPF!P20+WPF!P31</f>
        <v>0</v>
      </c>
      <c r="Q17" s="11">
        <f>WPF!Q20+WPF!Q31</f>
        <v>0</v>
      </c>
      <c r="R17" s="11">
        <f>WPF!R20+WPF!R31</f>
        <v>0</v>
      </c>
      <c r="S17" s="11">
        <f>WPF!S20+WPF!S31</f>
        <v>0</v>
      </c>
      <c r="T17" s="11">
        <f>WPF!T20+WPF!T31</f>
        <v>0</v>
      </c>
      <c r="U17" s="11">
        <f>WPF!U20+WPF!U31</f>
        <v>0</v>
      </c>
      <c r="V17" s="11">
        <f>WPF!V20+WPF!V31</f>
        <v>0</v>
      </c>
    </row>
    <row r="18" spans="1:22" ht="21" customHeight="1">
      <c r="A18" s="8" t="s">
        <v>72</v>
      </c>
      <c r="B18" s="9" t="s">
        <v>73</v>
      </c>
      <c r="C18" s="83" t="s">
        <v>81</v>
      </c>
      <c r="D18" s="18">
        <f>WPF!D25+WPF!D27</f>
        <v>1245899</v>
      </c>
      <c r="E18" s="18">
        <f>WPF!E25+WPF!E27</f>
        <v>1531135</v>
      </c>
      <c r="F18" s="18">
        <f>WPF!F25+WPF!F27</f>
        <v>3893569</v>
      </c>
      <c r="G18" s="18">
        <f>WPF!G25+WPF!G27</f>
        <v>3933589</v>
      </c>
      <c r="H18" s="18">
        <f>WPF!H25+WPF!H27</f>
        <v>4416987</v>
      </c>
      <c r="I18" s="18">
        <f>WPF!I25+WPF!I27</f>
        <v>4402578</v>
      </c>
      <c r="J18" s="18">
        <f>WPF!J25+WPF!J27</f>
        <v>4385381</v>
      </c>
      <c r="K18" s="18">
        <f>WPF!K25+WPF!K27</f>
        <v>3515968</v>
      </c>
      <c r="L18" s="18">
        <f>WPF!L25+WPF!L27</f>
        <v>4047257</v>
      </c>
      <c r="M18" s="18">
        <f>WPF!M25+WPF!M27</f>
        <v>3610387</v>
      </c>
      <c r="N18" s="18">
        <f>WPF!N25+WPF!N27</f>
        <v>3411211</v>
      </c>
      <c r="O18" s="18">
        <f>WPF!O25+WPF!O27</f>
        <v>3191206</v>
      </c>
      <c r="P18" s="18">
        <f>WPF!P25+WPF!P27</f>
        <v>1793539</v>
      </c>
      <c r="Q18" s="18">
        <f>WPF!Q25+WPF!Q27</f>
        <v>1601389</v>
      </c>
      <c r="R18" s="18">
        <f>WPF!R25+WPF!R27</f>
        <v>1591489</v>
      </c>
      <c r="S18" s="18">
        <f>WPF!S25+WPF!S27</f>
        <v>1591489</v>
      </c>
      <c r="T18" s="18">
        <f>WPF!T25+WPF!T27</f>
        <v>1591489</v>
      </c>
      <c r="U18" s="18">
        <f>WPF!U25+WPF!U27</f>
        <v>1591489</v>
      </c>
      <c r="V18" s="18">
        <f>WPF!V25+WPF!V27</f>
        <v>512820</v>
      </c>
    </row>
    <row r="19" spans="1:22" ht="36" customHeight="1">
      <c r="A19" s="15" t="s">
        <v>74</v>
      </c>
      <c r="B19" s="16" t="s">
        <v>75</v>
      </c>
      <c r="C19" s="32">
        <v>114.9</v>
      </c>
      <c r="D19" s="19">
        <f>IF(D14=0,0,(WPF!D10+WPF!D20)/'Prognoza długu'!D14%)</f>
        <v>110.3576912258631</v>
      </c>
      <c r="E19" s="19">
        <f>IF(E14=0,0,(WPF!E10+WPF!E20)/'Prognoza długu'!E14%)</f>
        <v>100.49530264834236</v>
      </c>
      <c r="F19" s="19">
        <f>IF(F14=0,0,(WPF!F10+WPF!F20)/'Prognoza długu'!F14%)</f>
        <v>106.30733617601155</v>
      </c>
      <c r="G19" s="19">
        <f>IF(G14=0,0,(WPF!G10+WPF!G20)/'Prognoza długu'!G14%)</f>
        <v>110.99675036045572</v>
      </c>
      <c r="H19" s="19">
        <f>IF(H14=0,0,(WPF!H10+WPF!H20)/'Prognoza długu'!H14%)</f>
        <v>115.89663269900737</v>
      </c>
      <c r="I19" s="19">
        <f>IF(I14=0,0,(WPF!I10+WPF!I20)/'Prognoza długu'!I14%)</f>
        <v>111.57178698674734</v>
      </c>
      <c r="J19" s="19">
        <f>IF(J14=0,0,(WPF!J10+WPF!J20)/'Prognoza długu'!J14%)</f>
        <v>111.54947751794128</v>
      </c>
      <c r="K19" s="19">
        <f>IF(K14=0,0,(WPF!K10+WPF!K20)/'Prognoza długu'!K14%)</f>
        <v>110.16025571567373</v>
      </c>
      <c r="L19" s="19">
        <f>IF(L14=0,0,(WPF!L10+WPF!L20)/'Prognoza długu'!L14%)</f>
        <v>110.97860357943988</v>
      </c>
      <c r="M19" s="19">
        <f>IF(M14=0,0,(WPF!M10+WPF!M20)/'Prognoza długu'!M14%)</f>
        <v>110.29001523574108</v>
      </c>
      <c r="N19" s="19">
        <f>IF(N14=0,0,(WPF!N10+WPF!N20)/'Prognoza długu'!N14%)</f>
        <v>109.97837068694005</v>
      </c>
      <c r="O19" s="19">
        <f>IF(O14=0,0,(WPF!O10+WPF!O20)/'Prognoza długu'!O14%)</f>
        <v>109.64225921366427</v>
      </c>
      <c r="P19" s="19">
        <f>IF(P14=0,0,(WPF!P10+WPF!P20)/'Prognoza długu'!P14%)</f>
        <v>107.44235936138395</v>
      </c>
      <c r="Q19" s="19">
        <f>IF(Q14=0,0,(WPF!Q10+WPF!Q20)/'Prognoza długu'!Q14%)</f>
        <v>107.11012170597003</v>
      </c>
      <c r="R19" s="19">
        <f>IF(R14=0,0,(WPF!R10+WPF!R20)/'Prognoza długu'!R14%)</f>
        <v>107.0844719833409</v>
      </c>
      <c r="S19" s="19">
        <f>IF(S14=0,0,(WPF!S10+WPF!S20)/'Prognoza długu'!S14%)</f>
        <v>107.04007279419388</v>
      </c>
      <c r="T19" s="19">
        <f>IF(T14=0,0,(WPF!T10+WPF!T20)/'Prognoza długu'!T14%)</f>
        <v>107.03155943239666</v>
      </c>
      <c r="U19" s="19">
        <f>IF(U14=0,0,(WPF!U10+WPF!U20)/'Prognoza długu'!U14%)</f>
        <v>107.02310187053439</v>
      </c>
      <c r="V19" s="19">
        <f>IF(V14=0,0,(WPF!V10+WPF!V20)/'Prognoza długu'!V14%)</f>
        <v>106.23157496865016</v>
      </c>
    </row>
    <row r="20" spans="1:22" ht="36" customHeight="1">
      <c r="A20" s="17">
        <v>14</v>
      </c>
      <c r="B20" s="20" t="s">
        <v>77</v>
      </c>
      <c r="C20" s="78">
        <v>1457688</v>
      </c>
      <c r="D20" s="22">
        <f>WPF!D25</f>
        <v>1245899</v>
      </c>
      <c r="E20" s="22">
        <f>WPF!E25</f>
        <v>1531135</v>
      </c>
      <c r="F20" s="22">
        <f>WPF!F25</f>
        <v>3893569</v>
      </c>
      <c r="G20" s="22">
        <f>WPF!G25</f>
        <v>3933589</v>
      </c>
      <c r="H20" s="22">
        <f>WPF!H25</f>
        <v>4416987</v>
      </c>
      <c r="I20" s="22">
        <f>WPF!I25</f>
        <v>4402578</v>
      </c>
      <c r="J20" s="22">
        <f>WPF!J25</f>
        <v>4385381</v>
      </c>
      <c r="K20" s="22">
        <f>WPF!K25</f>
        <v>3515968</v>
      </c>
      <c r="L20" s="22">
        <f>WPF!L25</f>
        <v>4047257</v>
      </c>
      <c r="M20" s="22">
        <f>WPF!M25</f>
        <v>3610387</v>
      </c>
      <c r="N20" s="22">
        <f>WPF!N25</f>
        <v>3411211</v>
      </c>
      <c r="O20" s="22">
        <f>WPF!O25</f>
        <v>3191206</v>
      </c>
      <c r="P20" s="22">
        <f>WPF!P25</f>
        <v>1793539</v>
      </c>
      <c r="Q20" s="22">
        <f>WPF!Q25</f>
        <v>1601389</v>
      </c>
      <c r="R20" s="22">
        <f>WPF!R25</f>
        <v>1591489</v>
      </c>
      <c r="S20" s="22">
        <f>WPF!S25</f>
        <v>1591489</v>
      </c>
      <c r="T20" s="22">
        <f>WPF!T25</f>
        <v>1591489</v>
      </c>
      <c r="U20" s="22">
        <f>WPF!U25</f>
        <v>1591489</v>
      </c>
      <c r="V20" s="22">
        <f>WPF!V25</f>
        <v>512820</v>
      </c>
    </row>
    <row r="21" spans="1:22" ht="36" customHeight="1">
      <c r="A21" s="21" t="s">
        <v>18</v>
      </c>
      <c r="B21" s="20" t="s">
        <v>78</v>
      </c>
      <c r="C21" s="78">
        <v>1457688</v>
      </c>
      <c r="D21" s="30">
        <f>D20</f>
        <v>1245899</v>
      </c>
      <c r="E21" s="30">
        <f aca="true" t="shared" si="1" ref="E21:V21">E20</f>
        <v>1531135</v>
      </c>
      <c r="F21" s="30">
        <f t="shared" si="1"/>
        <v>3893569</v>
      </c>
      <c r="G21" s="84">
        <f t="shared" si="1"/>
        <v>3933589</v>
      </c>
      <c r="H21" s="84">
        <f t="shared" si="1"/>
        <v>4416987</v>
      </c>
      <c r="I21" s="84">
        <f t="shared" si="1"/>
        <v>4402578</v>
      </c>
      <c r="J21" s="84">
        <f t="shared" si="1"/>
        <v>4385381</v>
      </c>
      <c r="K21" s="84">
        <f t="shared" si="1"/>
        <v>3515968</v>
      </c>
      <c r="L21" s="84">
        <f t="shared" si="1"/>
        <v>4047257</v>
      </c>
      <c r="M21" s="84">
        <f t="shared" si="1"/>
        <v>3610387</v>
      </c>
      <c r="N21" s="84">
        <f t="shared" si="1"/>
        <v>3411211</v>
      </c>
      <c r="O21" s="84">
        <f t="shared" si="1"/>
        <v>3191206</v>
      </c>
      <c r="P21" s="84">
        <f t="shared" si="1"/>
        <v>1793539</v>
      </c>
      <c r="Q21" s="84">
        <f t="shared" si="1"/>
        <v>1601389</v>
      </c>
      <c r="R21" s="84">
        <f t="shared" si="1"/>
        <v>1591489</v>
      </c>
      <c r="S21" s="84">
        <f t="shared" si="1"/>
        <v>1591489</v>
      </c>
      <c r="T21" s="84">
        <f t="shared" si="1"/>
        <v>1591489</v>
      </c>
      <c r="U21" s="84">
        <f t="shared" si="1"/>
        <v>1591489</v>
      </c>
      <c r="V21" s="84">
        <f t="shared" si="1"/>
        <v>512820</v>
      </c>
    </row>
    <row r="22" ht="37.5" customHeight="1" thickBot="1">
      <c r="C22" s="1"/>
    </row>
    <row r="23" spans="2:22" ht="13.5" thickBot="1">
      <c r="B23" s="12" t="s">
        <v>76</v>
      </c>
      <c r="C23" s="33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9"/>
    </row>
  </sheetData>
  <sheetProtection sheet="1" objects="1" scenarios="1"/>
  <mergeCells count="5">
    <mergeCell ref="K1:N1"/>
    <mergeCell ref="A2:O2"/>
    <mergeCell ref="A3:A4"/>
    <mergeCell ref="B3:B4"/>
    <mergeCell ref="C3:O3"/>
  </mergeCells>
  <printOptions horizontalCentered="1" verticalCentered="1"/>
  <pageMargins left="0" right="0" top="0.3937007874015748" bottom="0.4724409448818898" header="0.3937007874015748" footer="0.3937007874015748"/>
  <pageSetup fitToHeight="1" fitToWidth="1" horizontalDpi="300" verticalDpi="300" orientation="landscape" paperSize="9" scale="48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aga</cp:lastModifiedBy>
  <cp:lastPrinted>2011-06-28T06:36:48Z</cp:lastPrinted>
  <dcterms:created xsi:type="dcterms:W3CDTF">2010-11-04T09:45:05Z</dcterms:created>
  <dcterms:modified xsi:type="dcterms:W3CDTF">2011-06-28T11:24:02Z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